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0.xml" ContentType="application/vnd.openxmlformats-officedocument.drawing+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4.xml" ContentType="application/vnd.openxmlformats-officedocument.themeOverride+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5.xml" ContentType="application/vnd.openxmlformats-officedocument.themeOverride+xml"/>
  <Override PartName="/xl/charts/chart7.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hidePivotFieldList="1"/>
  <mc:AlternateContent xmlns:mc="http://schemas.openxmlformats.org/markup-compatibility/2006">
    <mc:Choice Requires="x15">
      <x15ac:absPath xmlns:x15ac="http://schemas.microsoft.com/office/spreadsheetml/2010/11/ac" url="https://asxo.sharepoint.com/sites/ListingsChannel/Shared Documents/Investment Products/LMI folder/Monthly Report/2026/Sep 26/"/>
    </mc:Choice>
  </mc:AlternateContent>
  <xr:revisionPtr revIDLastSave="94260" documentId="8_{587F6131-8005-417F-B5E6-DA1B541DA1D4}" xr6:coauthVersionLast="47" xr6:coauthVersionMax="47" xr10:uidLastSave="{BB2BD3B1-642D-407C-94CF-87DD17F74FF4}"/>
  <bookViews>
    <workbookView xWindow="-12570" yWindow="-21720" windowWidth="51840" windowHeight="21120" tabRatio="912" xr2:uid="{00000000-000D-0000-FFFF-FFFF00000000}"/>
  </bookViews>
  <sheets>
    <sheet name="Spotlight ETPs" sheetId="46" r:id="rId1"/>
    <sheet name="Spotlight ETPs Issuers" sheetId="164" r:id="rId2"/>
    <sheet name="Spotlight ETP List" sheetId="129" r:id="rId3"/>
    <sheet name="Spotlight LIC List" sheetId="126" r:id="rId4"/>
    <sheet name="Spotlight A-REITS  List" sheetId="127" r:id="rId5"/>
    <sheet name="Spotlight Infra  List" sheetId="128" r:id="rId6"/>
    <sheet name="Instructions" sheetId="143" state="hidden" r:id="rId7"/>
    <sheet name="Top FUM and Traded" sheetId="142" state="hidden" r:id="rId8"/>
    <sheet name="Spotlight mFund Client" sheetId="111" state="hidden" r:id="rId9"/>
    <sheet name="mFund Branding" sheetId="114" state="hidden" r:id="rId10"/>
    <sheet name="Spotlight MFSA List" sheetId="130" state="hidden" r:id="rId11"/>
    <sheet name="Absolute" sheetId="11" state="hidden" r:id="rId12"/>
    <sheet name="MFSA" sheetId="115" state="hidden" r:id="rId13"/>
    <sheet name="PDF" sheetId="10" state="hidden" r:id="rId14"/>
    <sheet name="Old (keep)" sheetId="19" state="hidden" r:id="rId15"/>
    <sheet name="AssetClass" sheetId="134" state="hidden" r:id="rId16"/>
  </sheets>
  <externalReferences>
    <externalReference r:id="rId17"/>
    <externalReference r:id="rId18"/>
    <externalReference r:id="rId19"/>
  </externalReferences>
  <definedNames>
    <definedName name="_xlnm._FilterDatabase" localSheetId="2" hidden="1">'Spotlight ETP List'!$B$10:$AC$520</definedName>
    <definedName name="_xlnm._FilterDatabase" localSheetId="1" hidden="1">'Spotlight ETPs Issuers'!$A$11:$M$78</definedName>
    <definedName name="_xlnm._FilterDatabase" localSheetId="3" hidden="1">'Spotlight LIC List'!$A$10:$Z$117</definedName>
    <definedName name="ARF">OFFSET(#REF!,0,0,COUNTA(#REF!),6)</definedName>
    <definedName name="ARF_db">Absolute!$B$67:$K$200</definedName>
    <definedName name="ARF_label_range" localSheetId="0">OFFSET(ARF_val_start,-48,-1,49,1)</definedName>
    <definedName name="ARF_label_range" localSheetId="1">OFFSET([0]!ARF_val_start,-48,-1,49,1)</definedName>
    <definedName name="ARF_label_range" localSheetId="8">OFFSET([1]!ARF_val_start,-48,-1,49,1)</definedName>
    <definedName name="ARF_label_range">OFFSET(ARF_val_start,-48,-1,49,1)</definedName>
    <definedName name="ARF_val_range" localSheetId="0">OFFSET(ARF_val_start,-48,0,49,1)</definedName>
    <definedName name="ARF_val_range" localSheetId="1">OFFSET([0]!ARF_val_start,-48,0,49,1)</definedName>
    <definedName name="ARF_val_range" localSheetId="8">OFFSET([1]!ARF_val_start,-48,0,49,1)</definedName>
    <definedName name="ARF_val_range">OFFSET(ARF_val_start,-48,0,49,1)</definedName>
    <definedName name="ARF_val_start">OFFSET(Absolute!$E$82,COUNT(Absolute!$E:$E),0,1,1)</definedName>
    <definedName name="ASX_Code">#REF!</definedName>
    <definedName name="ASX_Mcaps">#REF!</definedName>
    <definedName name="blank">#REF!</definedName>
    <definedName name="Check">#REF!</definedName>
    <definedName name="CIQWBGuid" hidden="1">"e1ffb4d5-c7f0-40a7-8799-b859a51d3991"</definedName>
    <definedName name="CIQWBInfo" hidden="1">"{ ""CIQVersion"":""9.52.4409.4666"" }"</definedName>
    <definedName name="data_bloomberg_nta_prices">#REF!</definedName>
    <definedName name="data_navs">#REF!</definedName>
    <definedName name="data_performance">#REF!</definedName>
    <definedName name="data_spreads">#REF!</definedName>
    <definedName name="data_spreads_rozetta">#REF!</definedName>
    <definedName name="_xlnm.Database">OFFSET(#REF!,0,0,COUNTA(#REF!),8)</definedName>
    <definedName name="End_Of_Month">#REF!</definedName>
    <definedName name="ETC_SP">OFFSET(#REF!,0,0,COUNTA(#REF!),6)</definedName>
    <definedName name="ETF">OFFSET(#REF!,0,0,COUNTA(#REF!),6)</definedName>
    <definedName name="ETF_db">#REF!</definedName>
    <definedName name="ETF_label_range" localSheetId="0">OFFSET(ETF_val_start,-72,-1,73,1)</definedName>
    <definedName name="ETF_label_range" localSheetId="1">OFFSET([0]!ETF_val_start,-72,-1,73,1)</definedName>
    <definedName name="ETF_label_range" localSheetId="8">OFFSET([1]!ETF_val_start,-72,-1,73,1)</definedName>
    <definedName name="ETF_label_range">OFFSET(ETF_val_start,-72,-1,73,1)</definedName>
    <definedName name="ETF_val_range" localSheetId="0">OFFSET(ETF_val_start,-72,2,73,1)</definedName>
    <definedName name="ETF_val_range" localSheetId="1">OFFSET([0]!ETF_val_start,-72,2,73,1)</definedName>
    <definedName name="ETF_val_range" localSheetId="8">OFFSET([1]!ETF_val_start,-72,2,73,1)</definedName>
    <definedName name="ETF_val_range">OFFSET(ETF_val_start,-72,2,73,1)</definedName>
    <definedName name="ETF_val_start">OFFSET(#REF!,COUNT(#REF!),0,1,1)</definedName>
    <definedName name="f">#REF!</definedName>
    <definedName name="ICT">OFFSET(#REF!,0,0,COUNTA(#REF!),6)</definedName>
    <definedName name="IF">OFFSET(#REF!,0,0,COUNTA(#REF!),6)</definedName>
    <definedName name="IF_db">#REF!</definedName>
    <definedName name="IF_label_range" localSheetId="0">OFFSET(IF_val_start,-120,-1,121,1)</definedName>
    <definedName name="IF_label_range" localSheetId="1">OFFSET([0]!IF_val_start,-120,-1,121,1)</definedName>
    <definedName name="IF_label_range" localSheetId="8">OFFSET([1]!IF_val_start,-120,-1,121,1)</definedName>
    <definedName name="IF_label_range">OFFSET(IF_val_start,-120,-1,121,1)</definedName>
    <definedName name="IF_val_range" localSheetId="0">OFFSET(IF_val_start,-120,2,121,1)</definedName>
    <definedName name="IF_val_range" localSheetId="1">OFFSET([0]!IF_val_start,-120,2,121,1)</definedName>
    <definedName name="IF_val_range" localSheetId="8">OFFSET([1]!IF_val_start,-120,2,121,1)</definedName>
    <definedName name="IF_val_range">OFFSET(IF_val_start,-120,2,121,1)</definedName>
    <definedName name="IF_val_start">OFFSET(#REF!,COUNT(#REF!),0,1,1)</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46150.1716550926</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ssue">#REF!</definedName>
    <definedName name="Last_Price">#REF!</definedName>
    <definedName name="LIC_db">#REF!</definedName>
    <definedName name="LIC_label_range" localSheetId="0">OFFSET(LIC_val_start,-120,-1,121,1)</definedName>
    <definedName name="LIC_label_range" localSheetId="1">OFFSET([0]!LIC_val_start,-120,-1,121,1)</definedName>
    <definedName name="LIC_label_range" localSheetId="8">OFFSET([1]!LIC_val_start,-120,-1,121,1)</definedName>
    <definedName name="LIC_label_range">OFFSET(LIC_val_start,-120,-1,121,1)</definedName>
    <definedName name="LIC_val_range" localSheetId="0">OFFSET(LIC_val_start,-120,0,121,1)</definedName>
    <definedName name="LIC_val_range" localSheetId="1">OFFSET([0]!LIC_val_start,-120,0,121,1)</definedName>
    <definedName name="LIC_val_range" localSheetId="8">OFFSET([1]!LIC_val_start,-120,0,121,1)</definedName>
    <definedName name="LIC_val_range">OFFSET(LIC_val_start,-120,0,121,1)</definedName>
    <definedName name="LIC_val_start">OFFSET(#REF!,COUNT(#REF!),0,1,1)</definedName>
    <definedName name="LMI_Mcaps">#REF!</definedName>
    <definedName name="LMI_Trades">#REF!</definedName>
    <definedName name="LPT">OFFSET(#REF!,0,0,COUNTA(#REF!),6)</definedName>
    <definedName name="LPT_db">#REF!</definedName>
    <definedName name="LPT_label_range" localSheetId="0">OFFSET(LPT_val_start,-120,-1,121,1)</definedName>
    <definedName name="LPT_label_range" localSheetId="1">OFFSET([0]!LPT_val_start,-120,-1,121,1)</definedName>
    <definedName name="LPT_label_range" localSheetId="8">OFFSET([1]!LPT_val_start,-120,-1,121,1)</definedName>
    <definedName name="LPT_label_range">OFFSET(LPT_val_start,-120,-1,121,1)</definedName>
    <definedName name="LPT_val_range" localSheetId="0">OFFSET(LPT_val_start,-120,2,121,1)</definedName>
    <definedName name="LPT_val_range" localSheetId="1">OFFSET([0]!LPT_val_start,-120,2,121,1)</definedName>
    <definedName name="LPT_val_range" localSheetId="8">OFFSET([1]!LPT_val_start,-120,2,121,1)</definedName>
    <definedName name="LPT_val_range">OFFSET(LPT_val_start,-120,2,121,1)</definedName>
    <definedName name="LPT_val_start">OFFSET(#REF!,COUNT(#REF!),0,1,1)</definedName>
    <definedName name="Market_Cap">#REF!</definedName>
    <definedName name="Mcap">#REF!</definedName>
    <definedName name="MCAP_Dom">#REF!</definedName>
    <definedName name="mcap_label_range" localSheetId="0">OFFSET(mcap_val_start,-120,-1,121,1)</definedName>
    <definedName name="mcap_label_range" localSheetId="1">OFFSET([0]!mcap_val_start,-120,-1,121,1)</definedName>
    <definedName name="mcap_label_range" localSheetId="8">OFFSET([1]!mcap_val_start,-120,-1,121,1)</definedName>
    <definedName name="mcap_label_range">OFFSET(mcap_val_start,-120,-1,121,1)</definedName>
    <definedName name="mcap_val_range" localSheetId="0">OFFSET(mcap_val_start,-120,0,121,1)</definedName>
    <definedName name="mcap_val_range" localSheetId="1">OFFSET([0]!mcap_val_start,-120,0,121,1)</definedName>
    <definedName name="mcap_val_range" localSheetId="8">OFFSET([1]!mcap_val_start,-120,0,121,1)</definedName>
    <definedName name="mcap_val_range">OFFSET(mcap_val_start,-120,0,121,1)</definedName>
    <definedName name="mcap_val_start">OFFSET(#REF!,COUNT(#REF!)+1,0,1,1)</definedName>
    <definedName name="MFSA">OFFSET(#REF!,0,0,COUNTA(#REF!),6)</definedName>
    <definedName name="mFund">OFFSET(#REF!,0,0,COUNTA(#REF!),6)</definedName>
    <definedName name="MktCap_datarange">#REF!</definedName>
    <definedName name="PDF">OFFSET(#REF!,0,0,COUNTA(#REF!),6)</definedName>
    <definedName name="PDF_db">PDF!$B$3:$K$170</definedName>
    <definedName name="PDF_label_range" localSheetId="0">OFFSET(PDF_val_start,-120,-1,121,1)</definedName>
    <definedName name="PDF_label_range" localSheetId="1">OFFSET([0]!PDF_val_start,-120,-1,121,1)</definedName>
    <definedName name="PDF_label_range" localSheetId="8">OFFSET([1]!PDF_val_start,-120,-1,121,1)</definedName>
    <definedName name="PDF_label_range">OFFSET(PDF_val_start,-120,-1,121,1)</definedName>
    <definedName name="PDF_val_range" localSheetId="0">OFFSET(PDF_val_start,-120,2,121,1)</definedName>
    <definedName name="PDF_val_range" localSheetId="1">OFFSET([0]!PDF_val_start,-120,2,121,1)</definedName>
    <definedName name="PDF_val_range" localSheetId="8">OFFSET([1]!PDF_val_start,-120,2,121,1)</definedName>
    <definedName name="PDF_val_range">OFFSET(PDF_val_start,-120,2,121,1)</definedName>
    <definedName name="PDF_val_start">OFFSET(PDF!$C$2,COUNT(PDF!$C:$C),0,1,1)</definedName>
    <definedName name="_xlnm.Print_Area" localSheetId="4">'Spotlight A-REITS  List'!$A$1:$U$67</definedName>
    <definedName name="_xlnm.Print_Area" localSheetId="2">'Spotlight ETP List'!$A$1:$AC$520</definedName>
    <definedName name="_xlnm.Print_Area" localSheetId="0">'Spotlight ETPs'!$A$1:$N$81</definedName>
    <definedName name="_xlnm.Print_Area" localSheetId="1">'Spotlight ETPs Issuers'!$A$1:$N$82</definedName>
    <definedName name="_xlnm.Print_Area" localSheetId="5">'Spotlight Infra  List'!$A$1:$U$46</definedName>
    <definedName name="_xlnm.Print_Area" localSheetId="3">'Spotlight LIC List'!$A$1:$Z$124</definedName>
    <definedName name="_xlnm.Print_Area" localSheetId="10">'Spotlight MFSA List'!$A$1:$X$42</definedName>
    <definedName name="_xlnm.Print_Area" localSheetId="8">'Spotlight mFund Client'!$A$1:$J$89</definedName>
    <definedName name="_xlnm.Print_Titles" localSheetId="4">'Spotlight A-REITS  List'!$1:$11</definedName>
    <definedName name="_xlnm.Print_Titles" localSheetId="2">'Spotlight ETP List'!$1:$10</definedName>
    <definedName name="_xlnm.Print_Titles" localSheetId="5">'Spotlight Infra  List'!$1:$11</definedName>
    <definedName name="_xlnm.Print_Titles" localSheetId="3">'Spotlight LIC List'!$1:$10</definedName>
    <definedName name="_xlnm.Print_Titles" localSheetId="10">'Spotlight MFSA List'!$1:$10</definedName>
    <definedName name="Product_List">#REF!</definedName>
    <definedName name="Segment">#REF!</definedName>
    <definedName name="Sub_Segment">#REF!</definedName>
    <definedName name="TableAssetSpreadETF2">#REF!</definedName>
    <definedName name="TableAssetSpreadMFUND">#REF!</definedName>
    <definedName name="TOTAL">OFFSET(#REF!,0,0,COUNTA(#REF!),6)</definedName>
    <definedName name="Total_Issue">#REF!</definedName>
    <definedName name="Trade_Count">#REF!</definedName>
    <definedName name="Trade_Value">#REF!</definedName>
    <definedName name="Trade_Volume">#REF!</definedName>
    <definedName name="trades_label_range" localSheetId="0">OFFSET(trades_val_start,-120,-1,121,1)</definedName>
    <definedName name="trades_label_range" localSheetId="1">OFFSET([0]!trades_val_start,-120,-1,121,1)</definedName>
    <definedName name="trades_label_range" localSheetId="8">OFFSET([1]!trades_val_start,-120,-1,121,1)</definedName>
    <definedName name="trades_label_range">OFFSET(trades_val_start,-120,-1,121,1)</definedName>
    <definedName name="trades_val_range" localSheetId="0">OFFSET(trades_val_start,-120,2,121,1)</definedName>
    <definedName name="trades_val_range" localSheetId="1">OFFSET([0]!trades_val_start,-120,2,121,1)</definedName>
    <definedName name="trades_val_range" localSheetId="8">OFFSET([1]!trades_val_start,-120,2,121,1)</definedName>
    <definedName name="trades_val_range">OFFSET(trades_val_start,-120,2,121,1)</definedName>
    <definedName name="trades_val_start">OFFSET(#REF!,COUNT(#REF!),0,1,1)</definedName>
    <definedName name="Type">#REF!</definedName>
    <definedName name="Valuation_Pri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34" l="1"/>
  <c r="C3" i="134"/>
  <c r="D3" i="134"/>
  <c r="E3" i="134"/>
  <c r="F3" i="134"/>
  <c r="G3" i="134"/>
  <c r="H3" i="134"/>
  <c r="I3" i="134"/>
  <c r="J3" i="134"/>
  <c r="K3" i="134"/>
  <c r="L3" i="134"/>
  <c r="M3" i="134"/>
  <c r="N3" i="134"/>
  <c r="O3" i="134"/>
  <c r="P3" i="134"/>
  <c r="Q3" i="134"/>
  <c r="R3" i="134"/>
  <c r="S3" i="134"/>
  <c r="T3" i="134"/>
  <c r="U3" i="134"/>
  <c r="B4" i="134"/>
  <c r="C4" i="134"/>
  <c r="D4" i="134"/>
  <c r="E4" i="134"/>
  <c r="F4" i="134"/>
  <c r="G4" i="134"/>
  <c r="H4" i="134"/>
  <c r="I4" i="134"/>
  <c r="J4" i="134"/>
  <c r="K4" i="134"/>
  <c r="L4" i="134"/>
  <c r="M4" i="134"/>
  <c r="N4" i="134"/>
  <c r="O4" i="134"/>
  <c r="P4" i="134"/>
  <c r="Q4" i="134"/>
  <c r="R4" i="134"/>
  <c r="S4" i="134"/>
  <c r="T4" i="134"/>
  <c r="U4" i="134"/>
  <c r="B5" i="134"/>
  <c r="C5" i="134"/>
  <c r="D5" i="134"/>
  <c r="E5" i="134"/>
  <c r="F5" i="134"/>
  <c r="G5" i="134"/>
  <c r="H5" i="134"/>
  <c r="I5" i="134"/>
  <c r="J5" i="134"/>
  <c r="K5" i="134"/>
  <c r="L5" i="134"/>
  <c r="M5" i="134"/>
  <c r="N5" i="134"/>
  <c r="O5" i="134"/>
  <c r="P5" i="134"/>
  <c r="Q5" i="134"/>
  <c r="R5" i="134"/>
  <c r="S5" i="134"/>
  <c r="T5" i="134"/>
  <c r="U5" i="134"/>
  <c r="B6" i="134"/>
  <c r="C6" i="134"/>
  <c r="D6" i="134"/>
  <c r="E6" i="134"/>
  <c r="F6" i="134"/>
  <c r="G6" i="134"/>
  <c r="H6" i="134"/>
  <c r="I6" i="134"/>
  <c r="J6" i="134"/>
  <c r="K6" i="134"/>
  <c r="L6" i="134"/>
  <c r="M6" i="134"/>
  <c r="N6" i="134"/>
  <c r="O6" i="134"/>
  <c r="P6" i="134"/>
  <c r="Q6" i="134"/>
  <c r="R6" i="134"/>
  <c r="S6" i="134"/>
  <c r="T6" i="134"/>
  <c r="U6" i="134"/>
  <c r="B7" i="134"/>
  <c r="C7" i="134"/>
  <c r="D7" i="134"/>
  <c r="E7" i="134"/>
  <c r="F7" i="134"/>
  <c r="G7" i="134"/>
  <c r="H7" i="134"/>
  <c r="I7" i="134"/>
  <c r="J7" i="134"/>
  <c r="K7" i="134"/>
  <c r="L7" i="134"/>
  <c r="M7" i="134"/>
  <c r="N7" i="134"/>
  <c r="O7" i="134"/>
  <c r="P7" i="134"/>
  <c r="Q7" i="134"/>
  <c r="R7" i="134"/>
  <c r="S7" i="134"/>
  <c r="T7" i="134"/>
  <c r="U7" i="134"/>
  <c r="B8" i="134"/>
  <c r="C8" i="134"/>
  <c r="D8" i="134"/>
  <c r="E8" i="134"/>
  <c r="F8" i="134"/>
  <c r="G8" i="134"/>
  <c r="H8" i="134"/>
  <c r="I8" i="134"/>
  <c r="J8" i="134"/>
  <c r="K8" i="134"/>
  <c r="L8" i="134"/>
  <c r="M8" i="134"/>
  <c r="N8" i="134"/>
  <c r="O8" i="134"/>
  <c r="P8" i="134"/>
  <c r="Q8" i="134"/>
  <c r="R8" i="134"/>
  <c r="S8" i="134"/>
  <c r="T8" i="134"/>
  <c r="U8" i="134"/>
  <c r="B9" i="134"/>
  <c r="C9" i="134"/>
  <c r="D9" i="134"/>
  <c r="E9" i="134"/>
  <c r="F9" i="134"/>
  <c r="G9" i="134"/>
  <c r="H9" i="134"/>
  <c r="I9" i="134"/>
  <c r="J9" i="134"/>
  <c r="K9" i="134"/>
  <c r="L9" i="134"/>
  <c r="M9" i="134"/>
  <c r="N9" i="134"/>
  <c r="O9" i="134"/>
  <c r="P9" i="134"/>
  <c r="Q9" i="134"/>
  <c r="R9" i="134"/>
  <c r="S9" i="134"/>
  <c r="T9" i="134"/>
  <c r="U9" i="134"/>
  <c r="B10" i="134"/>
  <c r="C10" i="134"/>
  <c r="D10" i="134"/>
  <c r="E10" i="134"/>
  <c r="F10" i="134"/>
  <c r="G10" i="134"/>
  <c r="H10" i="134"/>
  <c r="I10" i="134"/>
  <c r="J10" i="134"/>
  <c r="K10" i="134"/>
  <c r="L10" i="134"/>
  <c r="M10" i="134"/>
  <c r="N10" i="134"/>
  <c r="O10" i="134"/>
  <c r="P10" i="134"/>
  <c r="Q10" i="134"/>
  <c r="R10" i="134"/>
  <c r="S10" i="134"/>
  <c r="T10" i="134"/>
  <c r="U10" i="134"/>
  <c r="B11" i="134"/>
  <c r="C11" i="134"/>
  <c r="D11" i="134"/>
  <c r="E11" i="134"/>
  <c r="F11" i="134"/>
  <c r="G11" i="134"/>
  <c r="H11" i="134"/>
  <c r="I11" i="134"/>
  <c r="J11" i="134"/>
  <c r="K11" i="134"/>
  <c r="L11" i="134"/>
  <c r="M11" i="134"/>
  <c r="N11" i="134"/>
  <c r="O11" i="134"/>
  <c r="P11" i="134"/>
  <c r="Q11" i="134"/>
  <c r="R11" i="134"/>
  <c r="S11" i="134"/>
  <c r="T11" i="134"/>
  <c r="U11" i="134"/>
  <c r="B12" i="134"/>
  <c r="C12" i="134"/>
  <c r="D12" i="134"/>
  <c r="E12" i="134"/>
  <c r="F12" i="134"/>
  <c r="G12" i="134"/>
  <c r="H12" i="134"/>
  <c r="I12" i="134"/>
  <c r="J12" i="134"/>
  <c r="K12" i="134"/>
  <c r="L12" i="134"/>
  <c r="M12" i="134"/>
  <c r="N12" i="134"/>
  <c r="O12" i="134"/>
  <c r="P12" i="134"/>
  <c r="Q12" i="134"/>
  <c r="R12" i="134"/>
  <c r="S12" i="134"/>
  <c r="T12" i="134"/>
  <c r="U12" i="134"/>
  <c r="B13" i="134"/>
  <c r="C13" i="134"/>
  <c r="D13" i="134"/>
  <c r="E13" i="134"/>
  <c r="F13" i="134"/>
  <c r="G13" i="134"/>
  <c r="H13" i="134"/>
  <c r="I13" i="134"/>
  <c r="J13" i="134"/>
  <c r="K13" i="134"/>
  <c r="L13" i="134"/>
  <c r="M13" i="134"/>
  <c r="N13" i="134"/>
  <c r="O13" i="134"/>
  <c r="P13" i="134"/>
  <c r="Q13" i="134"/>
  <c r="R13" i="134"/>
  <c r="S13" i="134"/>
  <c r="T13" i="134"/>
  <c r="U13" i="134"/>
  <c r="B14" i="134"/>
  <c r="C14" i="134"/>
  <c r="D14" i="134"/>
  <c r="E14" i="134"/>
  <c r="F14" i="134"/>
  <c r="G14" i="134"/>
  <c r="H14" i="134"/>
  <c r="I14" i="134"/>
  <c r="J14" i="134"/>
  <c r="K14" i="134"/>
  <c r="L14" i="134"/>
  <c r="M14" i="134"/>
  <c r="N14" i="134"/>
  <c r="O14" i="134"/>
  <c r="P14" i="134"/>
  <c r="Q14" i="134"/>
  <c r="R14" i="134"/>
  <c r="S14" i="134"/>
  <c r="T14" i="134"/>
  <c r="U14" i="134"/>
  <c r="B15" i="134"/>
  <c r="C15" i="134"/>
  <c r="D15" i="134"/>
  <c r="E15" i="134"/>
  <c r="F15" i="134"/>
  <c r="G15" i="134"/>
  <c r="H15" i="134"/>
  <c r="I15" i="134"/>
  <c r="J15" i="134"/>
  <c r="K15" i="134"/>
  <c r="L15" i="134"/>
  <c r="M15" i="134"/>
  <c r="N15" i="134"/>
  <c r="O15" i="134"/>
  <c r="P15" i="134"/>
  <c r="Q15" i="134"/>
  <c r="R15" i="134"/>
  <c r="S15" i="134"/>
  <c r="T15" i="134"/>
  <c r="U15" i="134"/>
  <c r="B16" i="134"/>
  <c r="C16" i="134"/>
  <c r="D16" i="134"/>
  <c r="E16" i="134"/>
  <c r="F16" i="134"/>
  <c r="G16" i="134"/>
  <c r="H16" i="134"/>
  <c r="I16" i="134"/>
  <c r="J16" i="134"/>
  <c r="K16" i="134"/>
  <c r="L16" i="134"/>
  <c r="M16" i="134"/>
  <c r="N16" i="134"/>
  <c r="O16" i="134"/>
  <c r="P16" i="134"/>
  <c r="Q16" i="134"/>
  <c r="R16" i="134"/>
  <c r="S16" i="134"/>
  <c r="T16" i="134"/>
  <c r="U16" i="134"/>
  <c r="B17" i="134"/>
  <c r="C17" i="134"/>
  <c r="D17" i="134"/>
  <c r="E17" i="134"/>
  <c r="F17" i="134"/>
  <c r="G17" i="134"/>
  <c r="H17" i="134"/>
  <c r="I17" i="134"/>
  <c r="J17" i="134"/>
  <c r="K17" i="134"/>
  <c r="L17" i="134"/>
  <c r="M17" i="134"/>
  <c r="N17" i="134"/>
  <c r="O17" i="134"/>
  <c r="P17" i="134"/>
  <c r="Q17" i="134"/>
  <c r="R17" i="134"/>
  <c r="S17" i="134"/>
  <c r="T17" i="134"/>
  <c r="U17" i="134"/>
  <c r="B18" i="134"/>
  <c r="C18" i="134"/>
  <c r="D18" i="134"/>
  <c r="E18" i="134"/>
  <c r="F18" i="134"/>
  <c r="G18" i="134"/>
  <c r="H18" i="134"/>
  <c r="I18" i="134"/>
  <c r="J18" i="134"/>
  <c r="K18" i="134"/>
  <c r="L18" i="134"/>
  <c r="M18" i="134"/>
  <c r="N18" i="134"/>
  <c r="O18" i="134"/>
  <c r="P18" i="134"/>
  <c r="Q18" i="134"/>
  <c r="R18" i="134"/>
  <c r="S18" i="134"/>
  <c r="T18" i="134"/>
  <c r="U18" i="134"/>
  <c r="B19" i="134"/>
  <c r="C19" i="134"/>
  <c r="D19" i="134"/>
  <c r="E19" i="134"/>
  <c r="F19" i="134"/>
  <c r="G19" i="134"/>
  <c r="H19" i="134"/>
  <c r="I19" i="134"/>
  <c r="J19" i="134"/>
  <c r="K19" i="134"/>
  <c r="L19" i="134"/>
  <c r="M19" i="134"/>
  <c r="N19" i="134"/>
  <c r="O19" i="134"/>
  <c r="P19" i="134"/>
  <c r="Q19" i="134"/>
  <c r="R19" i="134"/>
  <c r="S19" i="134"/>
  <c r="T19" i="134"/>
  <c r="U19" i="134"/>
  <c r="B20" i="134"/>
  <c r="C20" i="134"/>
  <c r="D20" i="134"/>
  <c r="E20" i="134"/>
  <c r="F20" i="134"/>
  <c r="G20" i="134"/>
  <c r="H20" i="134"/>
  <c r="I20" i="134"/>
  <c r="J20" i="134"/>
  <c r="K20" i="134"/>
  <c r="L20" i="134"/>
  <c r="M20" i="134"/>
  <c r="N20" i="134"/>
  <c r="O20" i="134"/>
  <c r="P20" i="134"/>
  <c r="Q20" i="134"/>
  <c r="R20" i="134"/>
  <c r="S20" i="134"/>
  <c r="T20" i="134"/>
  <c r="U20" i="134"/>
  <c r="B21" i="134"/>
  <c r="C21" i="134"/>
  <c r="D21" i="134"/>
  <c r="E21" i="134"/>
  <c r="F21" i="134"/>
  <c r="G21" i="134"/>
  <c r="H21" i="134"/>
  <c r="I21" i="134"/>
  <c r="J21" i="134"/>
  <c r="K21" i="134"/>
  <c r="L21" i="134"/>
  <c r="M21" i="134"/>
  <c r="N21" i="134"/>
  <c r="O21" i="134"/>
  <c r="P21" i="134"/>
  <c r="Q21" i="134"/>
  <c r="R21" i="134"/>
  <c r="S21" i="134"/>
  <c r="T21" i="134"/>
  <c r="U21" i="134"/>
  <c r="B22" i="134"/>
  <c r="C22" i="134"/>
  <c r="D22" i="134"/>
  <c r="E22" i="134"/>
  <c r="F22" i="134"/>
  <c r="G22" i="134"/>
  <c r="H22" i="134"/>
  <c r="I22" i="134"/>
  <c r="J22" i="134"/>
  <c r="K22" i="134"/>
  <c r="L22" i="134"/>
  <c r="M22" i="134"/>
  <c r="N22" i="134"/>
  <c r="O22" i="134"/>
  <c r="P22" i="134"/>
  <c r="Q22" i="134"/>
  <c r="R22" i="134"/>
  <c r="S22" i="134"/>
  <c r="T22" i="134"/>
  <c r="U22" i="134"/>
  <c r="B23" i="134"/>
  <c r="C23" i="134"/>
  <c r="D23" i="134"/>
  <c r="E23" i="134"/>
  <c r="F23" i="134"/>
  <c r="G23" i="134"/>
  <c r="H23" i="134"/>
  <c r="I23" i="134"/>
  <c r="J23" i="134"/>
  <c r="K23" i="134"/>
  <c r="L23" i="134"/>
  <c r="M23" i="134"/>
  <c r="N23" i="134"/>
  <c r="O23" i="134"/>
  <c r="P23" i="134"/>
  <c r="Q23" i="134"/>
  <c r="R23" i="134"/>
  <c r="S23" i="134"/>
  <c r="T23" i="134"/>
  <c r="U23" i="134"/>
  <c r="B24" i="134"/>
  <c r="C24" i="134"/>
  <c r="D24" i="134"/>
  <c r="E24" i="134"/>
  <c r="F24" i="134"/>
  <c r="G24" i="134"/>
  <c r="H24" i="134"/>
  <c r="I24" i="134"/>
  <c r="J24" i="134"/>
  <c r="K24" i="134"/>
  <c r="L24" i="134"/>
  <c r="M24" i="134"/>
  <c r="N24" i="134"/>
  <c r="O24" i="134"/>
  <c r="P24" i="134"/>
  <c r="Q24" i="134"/>
  <c r="R24" i="134"/>
  <c r="S24" i="134"/>
  <c r="T24" i="134"/>
  <c r="U24" i="134"/>
  <c r="B25" i="134"/>
  <c r="C25" i="134"/>
  <c r="D25" i="134"/>
  <c r="E25" i="134"/>
  <c r="F25" i="134"/>
  <c r="G25" i="134"/>
  <c r="H25" i="134"/>
  <c r="I25" i="134"/>
  <c r="J25" i="134"/>
  <c r="K25" i="134"/>
  <c r="L25" i="134"/>
  <c r="M25" i="134"/>
  <c r="N25" i="134"/>
  <c r="O25" i="134"/>
  <c r="P25" i="134"/>
  <c r="Q25" i="134"/>
  <c r="R25" i="134"/>
  <c r="S25" i="134"/>
  <c r="T25" i="134"/>
  <c r="U25" i="134"/>
  <c r="B26" i="134"/>
  <c r="C26" i="134"/>
  <c r="D26" i="134"/>
  <c r="E26" i="134"/>
  <c r="F26" i="134"/>
  <c r="G26" i="134"/>
  <c r="H26" i="134"/>
  <c r="I26" i="134"/>
  <c r="J26" i="134"/>
  <c r="K26" i="134"/>
  <c r="L26" i="134"/>
  <c r="M26" i="134"/>
  <c r="N26" i="134"/>
  <c r="O26" i="134"/>
  <c r="P26" i="134"/>
  <c r="Q26" i="134"/>
  <c r="R26" i="134"/>
  <c r="S26" i="134"/>
  <c r="T26" i="134"/>
  <c r="U26" i="134"/>
  <c r="B27" i="134"/>
  <c r="C27" i="134"/>
  <c r="D27" i="134"/>
  <c r="E27" i="134"/>
  <c r="F27" i="134"/>
  <c r="G27" i="134"/>
  <c r="H27" i="134"/>
  <c r="I27" i="134"/>
  <c r="J27" i="134"/>
  <c r="K27" i="134"/>
  <c r="L27" i="134"/>
  <c r="M27" i="134"/>
  <c r="N27" i="134"/>
  <c r="O27" i="134"/>
  <c r="P27" i="134"/>
  <c r="Q27" i="134"/>
  <c r="R27" i="134"/>
  <c r="S27" i="134"/>
  <c r="T27" i="134"/>
  <c r="U27" i="134"/>
  <c r="B28" i="134"/>
  <c r="C28" i="134"/>
  <c r="D28" i="134"/>
  <c r="E28" i="134"/>
  <c r="F28" i="134"/>
  <c r="G28" i="134"/>
  <c r="H28" i="134"/>
  <c r="I28" i="134"/>
  <c r="J28" i="134"/>
  <c r="K28" i="134"/>
  <c r="L28" i="134"/>
  <c r="M28" i="134"/>
  <c r="N28" i="134"/>
  <c r="O28" i="134"/>
  <c r="P28" i="134"/>
  <c r="Q28" i="134"/>
  <c r="R28" i="134"/>
  <c r="S28" i="134"/>
  <c r="T28" i="134"/>
  <c r="U28" i="134"/>
  <c r="B29" i="134"/>
  <c r="C29" i="134"/>
  <c r="D29" i="134"/>
  <c r="E29" i="134"/>
  <c r="F29" i="134"/>
  <c r="G29" i="134"/>
  <c r="H29" i="134"/>
  <c r="I29" i="134"/>
  <c r="J29" i="134"/>
  <c r="K29" i="134"/>
  <c r="L29" i="134"/>
  <c r="M29" i="134"/>
  <c r="N29" i="134"/>
  <c r="O29" i="134"/>
  <c r="P29" i="134"/>
  <c r="Q29" i="134"/>
  <c r="R29" i="134"/>
  <c r="S29" i="134"/>
  <c r="T29" i="134"/>
  <c r="U29" i="134"/>
  <c r="B30" i="134"/>
  <c r="C30" i="134"/>
  <c r="D30" i="134"/>
  <c r="E30" i="134"/>
  <c r="F30" i="134"/>
  <c r="G30" i="134"/>
  <c r="H30" i="134"/>
  <c r="I30" i="134"/>
  <c r="J30" i="134"/>
  <c r="K30" i="134"/>
  <c r="L30" i="134"/>
  <c r="M30" i="134"/>
  <c r="N30" i="134"/>
  <c r="O30" i="134"/>
  <c r="P30" i="134"/>
  <c r="Q30" i="134"/>
  <c r="R30" i="134"/>
  <c r="S30" i="134"/>
  <c r="T30" i="134"/>
  <c r="U30" i="134"/>
  <c r="B31" i="134"/>
  <c r="C31" i="134"/>
  <c r="D31" i="134"/>
  <c r="E31" i="134"/>
  <c r="F31" i="134"/>
  <c r="G31" i="134"/>
  <c r="H31" i="134"/>
  <c r="I31" i="134"/>
  <c r="J31" i="134"/>
  <c r="K31" i="134"/>
  <c r="L31" i="134"/>
  <c r="M31" i="134"/>
  <c r="N31" i="134"/>
  <c r="O31" i="134"/>
  <c r="P31" i="134"/>
  <c r="Q31" i="134"/>
  <c r="R31" i="134"/>
  <c r="S31" i="134"/>
  <c r="T31" i="134"/>
  <c r="U31" i="134"/>
  <c r="B32" i="134"/>
  <c r="C32" i="134"/>
  <c r="D32" i="134"/>
  <c r="E32" i="134"/>
  <c r="F32" i="134"/>
  <c r="G32" i="134"/>
  <c r="H32" i="134"/>
  <c r="I32" i="134"/>
  <c r="J32" i="134"/>
  <c r="K32" i="134"/>
  <c r="L32" i="134"/>
  <c r="M32" i="134"/>
  <c r="N32" i="134"/>
  <c r="O32" i="134"/>
  <c r="P32" i="134"/>
  <c r="Q32" i="134"/>
  <c r="R32" i="134"/>
  <c r="S32" i="134"/>
  <c r="T32" i="134"/>
  <c r="U32" i="134"/>
  <c r="B33" i="134"/>
  <c r="C33" i="134"/>
  <c r="D33" i="134"/>
  <c r="E33" i="134"/>
  <c r="F33" i="134"/>
  <c r="G33" i="134"/>
  <c r="H33" i="134"/>
  <c r="I33" i="134"/>
  <c r="J33" i="134"/>
  <c r="K33" i="134"/>
  <c r="L33" i="134"/>
  <c r="M33" i="134"/>
  <c r="N33" i="134"/>
  <c r="O33" i="134"/>
  <c r="P33" i="134"/>
  <c r="Q33" i="134"/>
  <c r="R33" i="134"/>
  <c r="S33" i="134"/>
  <c r="T33" i="134"/>
  <c r="U33" i="134"/>
  <c r="B34" i="134"/>
  <c r="C34" i="134"/>
  <c r="D34" i="134"/>
  <c r="E34" i="134"/>
  <c r="F34" i="134"/>
  <c r="G34" i="134"/>
  <c r="H34" i="134"/>
  <c r="I34" i="134"/>
  <c r="J34" i="134"/>
  <c r="K34" i="134"/>
  <c r="L34" i="134"/>
  <c r="M34" i="134"/>
  <c r="N34" i="134"/>
  <c r="O34" i="134"/>
  <c r="P34" i="134"/>
  <c r="Q34" i="134"/>
  <c r="R34" i="134"/>
  <c r="S34" i="134"/>
  <c r="T34" i="134"/>
  <c r="U34" i="134"/>
  <c r="B35" i="134"/>
  <c r="C35" i="134"/>
  <c r="D35" i="134"/>
  <c r="E35" i="134"/>
  <c r="F35" i="134"/>
  <c r="G35" i="134"/>
  <c r="H35" i="134"/>
  <c r="I35" i="134"/>
  <c r="J35" i="134"/>
  <c r="K35" i="134"/>
  <c r="L35" i="134"/>
  <c r="M35" i="134"/>
  <c r="N35" i="134"/>
  <c r="O35" i="134"/>
  <c r="P35" i="134"/>
  <c r="Q35" i="134"/>
  <c r="R35" i="134"/>
  <c r="S35" i="134"/>
  <c r="T35" i="134"/>
  <c r="U35" i="134"/>
  <c r="B36" i="134"/>
  <c r="C36" i="134"/>
  <c r="D36" i="134"/>
  <c r="E36" i="134"/>
  <c r="F36" i="134"/>
  <c r="G36" i="134"/>
  <c r="H36" i="134"/>
  <c r="I36" i="134"/>
  <c r="J36" i="134"/>
  <c r="K36" i="134"/>
  <c r="L36" i="134"/>
  <c r="M36" i="134"/>
  <c r="N36" i="134"/>
  <c r="O36" i="134"/>
  <c r="P36" i="134"/>
  <c r="Q36" i="134"/>
  <c r="R36" i="134"/>
  <c r="S36" i="134"/>
  <c r="T36" i="134"/>
  <c r="U36" i="134"/>
  <c r="B37" i="134"/>
  <c r="C37" i="134"/>
  <c r="D37" i="134"/>
  <c r="E37" i="134"/>
  <c r="F37" i="134"/>
  <c r="G37" i="134"/>
  <c r="H37" i="134"/>
  <c r="I37" i="134"/>
  <c r="J37" i="134"/>
  <c r="K37" i="134"/>
  <c r="L37" i="134"/>
  <c r="M37" i="134"/>
  <c r="N37" i="134"/>
  <c r="O37" i="134"/>
  <c r="P37" i="134"/>
  <c r="Q37" i="134"/>
  <c r="R37" i="134"/>
  <c r="S37" i="134"/>
  <c r="T37" i="134"/>
  <c r="U37" i="134"/>
  <c r="B38" i="134"/>
  <c r="C38" i="134"/>
  <c r="D38" i="134"/>
  <c r="E38" i="134"/>
  <c r="F38" i="134"/>
  <c r="G38" i="134"/>
  <c r="H38" i="134"/>
  <c r="I38" i="134"/>
  <c r="J38" i="134"/>
  <c r="K38" i="134"/>
  <c r="L38" i="134"/>
  <c r="M38" i="134"/>
  <c r="N38" i="134"/>
  <c r="O38" i="134"/>
  <c r="P38" i="134"/>
  <c r="Q38" i="134"/>
  <c r="R38" i="134"/>
  <c r="S38" i="134"/>
  <c r="T38" i="134"/>
  <c r="U38" i="134"/>
  <c r="B39" i="134"/>
  <c r="C39" i="134"/>
  <c r="D39" i="134"/>
  <c r="E39" i="134"/>
  <c r="F39" i="134"/>
  <c r="G39" i="134"/>
  <c r="H39" i="134"/>
  <c r="I39" i="134"/>
  <c r="J39" i="134"/>
  <c r="K39" i="134"/>
  <c r="L39" i="134"/>
  <c r="M39" i="134"/>
  <c r="N39" i="134"/>
  <c r="O39" i="134"/>
  <c r="P39" i="134"/>
  <c r="Q39" i="134"/>
  <c r="R39" i="134"/>
  <c r="S39" i="134"/>
  <c r="T39" i="134"/>
  <c r="U39" i="134"/>
  <c r="B40" i="134"/>
  <c r="C40" i="134"/>
  <c r="D40" i="134"/>
  <c r="E40" i="134"/>
  <c r="F40" i="134"/>
  <c r="G40" i="134"/>
  <c r="H40" i="134"/>
  <c r="I40" i="134"/>
  <c r="J40" i="134"/>
  <c r="K40" i="134"/>
  <c r="L40" i="134"/>
  <c r="M40" i="134"/>
  <c r="N40" i="134"/>
  <c r="O40" i="134"/>
  <c r="P40" i="134"/>
  <c r="Q40" i="134"/>
  <c r="R40" i="134"/>
  <c r="S40" i="134"/>
  <c r="T40" i="134"/>
  <c r="U40" i="134"/>
  <c r="B41" i="134"/>
  <c r="C41" i="134"/>
  <c r="D41" i="134"/>
  <c r="E41" i="134"/>
  <c r="F41" i="134"/>
  <c r="G41" i="134"/>
  <c r="H41" i="134"/>
  <c r="I41" i="134"/>
  <c r="J41" i="134"/>
  <c r="K41" i="134"/>
  <c r="L41" i="134"/>
  <c r="M41" i="134"/>
  <c r="N41" i="134"/>
  <c r="O41" i="134"/>
  <c r="P41" i="134"/>
  <c r="Q41" i="134"/>
  <c r="R41" i="134"/>
  <c r="S41" i="134"/>
  <c r="T41" i="134"/>
  <c r="U41" i="134"/>
  <c r="B42" i="134"/>
  <c r="C42" i="134"/>
  <c r="D42" i="134"/>
  <c r="E42" i="134"/>
  <c r="F42" i="134"/>
  <c r="G42" i="134"/>
  <c r="H42" i="134"/>
  <c r="I42" i="134"/>
  <c r="J42" i="134"/>
  <c r="K42" i="134"/>
  <c r="L42" i="134"/>
  <c r="M42" i="134"/>
  <c r="N42" i="134"/>
  <c r="O42" i="134"/>
  <c r="P42" i="134"/>
  <c r="Q42" i="134"/>
  <c r="R42" i="134"/>
  <c r="S42" i="134"/>
  <c r="T42" i="134"/>
  <c r="U42" i="134"/>
  <c r="H9" i="19"/>
  <c r="I9" i="19"/>
  <c r="J9" i="19"/>
  <c r="K9" i="19"/>
  <c r="L9" i="19"/>
  <c r="M9" i="19"/>
  <c r="C10" i="19"/>
  <c r="D10" i="19"/>
  <c r="E10" i="19"/>
  <c r="C20" i="19"/>
  <c r="D20" i="19"/>
  <c r="E20" i="19"/>
  <c r="C30" i="19"/>
  <c r="D30" i="19"/>
  <c r="E30" i="19"/>
  <c r="C40" i="19"/>
  <c r="D40" i="19"/>
  <c r="E40" i="19"/>
  <c r="C50" i="19"/>
  <c r="D50" i="19"/>
  <c r="E50" i="19"/>
  <c r="C60" i="19"/>
  <c r="D60" i="19"/>
  <c r="E60" i="19"/>
  <c r="C70" i="19"/>
  <c r="D70" i="19"/>
  <c r="E70" i="19"/>
  <c r="C80" i="19"/>
  <c r="D80" i="19"/>
  <c r="E80" i="19"/>
  <c r="L83" i="19"/>
  <c r="L82" i="19" s="1"/>
  <c r="M83" i="19"/>
  <c r="M82" i="19" s="1"/>
  <c r="N83" i="19"/>
  <c r="N82" i="19" s="1"/>
  <c r="K83" i="19"/>
  <c r="C91" i="19"/>
  <c r="D91" i="19"/>
  <c r="E91" i="19"/>
  <c r="E3" i="10" l="1"/>
  <c r="E4" i="10"/>
  <c r="E5" i="10"/>
  <c r="E6" i="10"/>
  <c r="E7" i="10"/>
  <c r="E8" i="10"/>
  <c r="E9" i="10"/>
  <c r="E10" i="10"/>
  <c r="E11" i="10"/>
  <c r="E12" i="10"/>
  <c r="E13" i="10"/>
  <c r="E14" i="10"/>
  <c r="E15" i="10"/>
  <c r="E16" i="10"/>
  <c r="E17" i="10"/>
  <c r="E18" i="10"/>
  <c r="E19" i="10"/>
  <c r="E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51" i="10"/>
  <c r="E52" i="10"/>
  <c r="E53" i="10"/>
  <c r="E54" i="10"/>
  <c r="E55" i="10"/>
  <c r="E56" i="10"/>
  <c r="E57" i="10"/>
  <c r="E58" i="10"/>
  <c r="E59" i="10"/>
  <c r="E60" i="10"/>
  <c r="E61" i="10"/>
  <c r="E62" i="10"/>
  <c r="E63" i="10"/>
  <c r="E64" i="10"/>
  <c r="E65" i="10"/>
  <c r="E66" i="10"/>
  <c r="E67" i="10"/>
  <c r="E68" i="10"/>
  <c r="E69" i="10"/>
  <c r="E70" i="10"/>
  <c r="E71" i="10"/>
  <c r="E72" i="10"/>
  <c r="E73" i="10"/>
  <c r="E74" i="10"/>
  <c r="E75" i="10"/>
  <c r="E76" i="10"/>
  <c r="E77" i="10"/>
  <c r="E78" i="10"/>
  <c r="E79" i="10"/>
  <c r="I79" i="10"/>
  <c r="J79" i="10"/>
  <c r="E80" i="10"/>
  <c r="I80" i="10"/>
  <c r="J80" i="10"/>
  <c r="E81" i="10"/>
  <c r="I81" i="10"/>
  <c r="J81" i="10"/>
  <c r="E82" i="10"/>
  <c r="I82" i="10"/>
  <c r="J82" i="10"/>
  <c r="E83" i="10"/>
  <c r="I83" i="10"/>
  <c r="J83" i="10"/>
  <c r="E84" i="10"/>
  <c r="I84" i="10"/>
  <c r="J84" i="10"/>
  <c r="E85" i="10"/>
  <c r="I85" i="10"/>
  <c r="J85" i="10"/>
  <c r="E86" i="10"/>
  <c r="I86" i="10"/>
  <c r="J86" i="10"/>
  <c r="E87" i="10"/>
  <c r="I87" i="10"/>
  <c r="J87" i="10"/>
  <c r="E88" i="10"/>
  <c r="I88" i="10"/>
  <c r="J88" i="10"/>
  <c r="E89" i="10"/>
  <c r="I89" i="10"/>
  <c r="J89" i="10"/>
  <c r="E90" i="10"/>
  <c r="I90" i="10"/>
  <c r="J90" i="10"/>
  <c r="E91" i="10"/>
  <c r="I91" i="10"/>
  <c r="J91" i="10"/>
  <c r="E92" i="10"/>
  <c r="I92" i="10"/>
  <c r="J92" i="10"/>
  <c r="E93" i="10"/>
  <c r="I93" i="10"/>
  <c r="J93" i="10"/>
  <c r="E94" i="10"/>
  <c r="I94" i="10"/>
  <c r="J94" i="10"/>
  <c r="E95" i="10"/>
  <c r="I95" i="10"/>
  <c r="J95" i="10"/>
  <c r="E96" i="10"/>
  <c r="I96" i="10"/>
  <c r="J96" i="10"/>
  <c r="E97" i="10"/>
  <c r="I97" i="10"/>
  <c r="J97" i="10"/>
  <c r="E98" i="10"/>
  <c r="I98" i="10"/>
  <c r="J98" i="10"/>
  <c r="E99" i="10"/>
  <c r="I99" i="10"/>
  <c r="J99" i="10"/>
  <c r="E100" i="10"/>
  <c r="I100" i="10"/>
  <c r="J100" i="10"/>
  <c r="E101" i="10"/>
  <c r="I101" i="10"/>
  <c r="J101" i="10"/>
  <c r="E102" i="10"/>
  <c r="I102" i="10"/>
  <c r="J102" i="10"/>
  <c r="E103" i="10"/>
  <c r="I103" i="10"/>
  <c r="J103" i="10"/>
  <c r="E104" i="10"/>
  <c r="I104" i="10"/>
  <c r="J104" i="10"/>
  <c r="E105" i="10"/>
  <c r="I105" i="10"/>
  <c r="J105" i="10"/>
  <c r="E106" i="10"/>
  <c r="I106" i="10"/>
  <c r="J106" i="10"/>
  <c r="E107" i="10"/>
  <c r="I107" i="10"/>
  <c r="J107" i="10"/>
  <c r="E108" i="10"/>
  <c r="I108" i="10"/>
  <c r="J108" i="10"/>
  <c r="E109" i="10"/>
  <c r="I109" i="10"/>
  <c r="J109" i="10"/>
  <c r="E110" i="10"/>
  <c r="I110" i="10"/>
  <c r="J110" i="10"/>
  <c r="E111" i="10"/>
  <c r="I111" i="10"/>
  <c r="J111" i="10"/>
  <c r="E112" i="10"/>
  <c r="I112" i="10"/>
  <c r="J112" i="10"/>
  <c r="E113" i="10"/>
  <c r="I113" i="10"/>
  <c r="J113" i="10"/>
  <c r="E114" i="10"/>
  <c r="I114" i="10"/>
  <c r="J114" i="10"/>
  <c r="E115" i="10"/>
  <c r="I115" i="10"/>
  <c r="J115" i="10"/>
  <c r="E116" i="10"/>
  <c r="I116" i="10"/>
  <c r="J116" i="10"/>
  <c r="E117" i="10"/>
  <c r="I117" i="10"/>
  <c r="J117" i="10"/>
  <c r="E118" i="10"/>
  <c r="I118" i="10"/>
  <c r="J118" i="10"/>
  <c r="E119" i="10"/>
  <c r="I119" i="10"/>
  <c r="J119" i="10"/>
  <c r="E120" i="10"/>
  <c r="I120" i="10"/>
  <c r="J120" i="10"/>
  <c r="E121" i="10"/>
  <c r="I121" i="10"/>
  <c r="J121" i="10"/>
  <c r="E122" i="10"/>
  <c r="I122" i="10"/>
  <c r="J122" i="10"/>
  <c r="E123" i="10"/>
  <c r="I123" i="10"/>
  <c r="J123" i="10"/>
  <c r="E124" i="10"/>
  <c r="I124" i="10"/>
  <c r="J124" i="10"/>
  <c r="E125" i="10"/>
  <c r="I125" i="10"/>
  <c r="J125" i="10"/>
  <c r="E126" i="10"/>
  <c r="I126" i="10"/>
  <c r="J126" i="10"/>
  <c r="E127" i="10"/>
  <c r="I127" i="10"/>
  <c r="J127" i="10"/>
  <c r="E128" i="10"/>
  <c r="I128" i="10"/>
  <c r="J128" i="10"/>
  <c r="E129" i="10"/>
  <c r="I129" i="10"/>
  <c r="J129" i="10"/>
  <c r="E130" i="10"/>
  <c r="I130" i="10"/>
  <c r="J130" i="10"/>
  <c r="E131" i="10"/>
  <c r="I131" i="10"/>
  <c r="J131" i="10"/>
  <c r="E132" i="10"/>
  <c r="I132" i="10"/>
  <c r="J132" i="10"/>
  <c r="E133" i="10"/>
  <c r="I133" i="10"/>
  <c r="J133" i="10"/>
  <c r="E134" i="10"/>
  <c r="I134" i="10"/>
  <c r="J134" i="10"/>
  <c r="E135" i="10"/>
  <c r="I135" i="10"/>
  <c r="J135" i="10"/>
  <c r="E136" i="10"/>
  <c r="I136" i="10"/>
  <c r="J136" i="10"/>
  <c r="C137" i="10"/>
  <c r="E137" i="10" s="1"/>
  <c r="F137" i="10"/>
  <c r="I139" i="10" s="1"/>
  <c r="G137" i="10"/>
  <c r="H137" i="10"/>
  <c r="E138" i="10"/>
  <c r="E139" i="10"/>
  <c r="C140" i="10"/>
  <c r="E140" i="10" s="1"/>
  <c r="F140" i="10"/>
  <c r="G140" i="10"/>
  <c r="H140" i="10"/>
  <c r="K140" i="10"/>
  <c r="C141" i="10"/>
  <c r="F141" i="10"/>
  <c r="G141" i="10"/>
  <c r="H141" i="10"/>
  <c r="K141" i="10"/>
  <c r="D205" i="10"/>
  <c r="D206" i="10"/>
  <c r="D207" i="10"/>
  <c r="D208" i="10"/>
  <c r="D209" i="10"/>
  <c r="D210" i="10"/>
  <c r="D211" i="10"/>
  <c r="D212" i="10"/>
  <c r="D213" i="10"/>
  <c r="D214" i="10"/>
  <c r="E214" i="10"/>
  <c r="F214" i="10"/>
  <c r="G214" i="10"/>
  <c r="H214" i="10"/>
  <c r="D215" i="10"/>
  <c r="E215" i="10"/>
  <c r="F215" i="10"/>
  <c r="G215" i="10"/>
  <c r="H215" i="10"/>
  <c r="D216" i="10"/>
  <c r="E216" i="10"/>
  <c r="F216" i="10"/>
  <c r="G216" i="10"/>
  <c r="H216" i="10"/>
  <c r="D217" i="10"/>
  <c r="E217" i="10"/>
  <c r="F217" i="10"/>
  <c r="G217" i="10"/>
  <c r="H217" i="10"/>
  <c r="D218" i="10"/>
  <c r="E218" i="10"/>
  <c r="F218" i="10"/>
  <c r="G218" i="10"/>
  <c r="H218" i="10"/>
  <c r="D219" i="10"/>
  <c r="E219" i="10"/>
  <c r="F219" i="10"/>
  <c r="G219" i="10"/>
  <c r="H219" i="10"/>
  <c r="D220" i="10"/>
  <c r="E220" i="10"/>
  <c r="F220" i="10"/>
  <c r="G220" i="10"/>
  <c r="H220" i="10"/>
  <c r="D221" i="10"/>
  <c r="E221" i="10"/>
  <c r="F221" i="10"/>
  <c r="G221" i="10"/>
  <c r="H221" i="10"/>
  <c r="D222" i="10"/>
  <c r="E222" i="10"/>
  <c r="F222" i="10"/>
  <c r="G222" i="10"/>
  <c r="H222" i="10"/>
  <c r="D223" i="10"/>
  <c r="E223" i="10"/>
  <c r="F223" i="10"/>
  <c r="G223" i="10"/>
  <c r="H223" i="10"/>
  <c r="D224" i="10"/>
  <c r="E224" i="10"/>
  <c r="F224" i="10"/>
  <c r="G224" i="10"/>
  <c r="H224" i="10"/>
  <c r="D225" i="10"/>
  <c r="E225" i="10"/>
  <c r="F225" i="10"/>
  <c r="G225" i="10"/>
  <c r="H225" i="10"/>
  <c r="D226" i="10"/>
  <c r="E226" i="10"/>
  <c r="F226" i="10"/>
  <c r="G226" i="10"/>
  <c r="H226" i="10"/>
  <c r="D227" i="10"/>
  <c r="E227" i="10"/>
  <c r="F227" i="10"/>
  <c r="G227" i="10"/>
  <c r="H227" i="10"/>
  <c r="D228" i="10"/>
  <c r="E228" i="10"/>
  <c r="F228" i="10"/>
  <c r="G228" i="10"/>
  <c r="H228" i="10"/>
  <c r="D229" i="10"/>
  <c r="E229" i="10"/>
  <c r="F229" i="10"/>
  <c r="G229" i="10"/>
  <c r="H229" i="10"/>
  <c r="D230" i="10"/>
  <c r="E230" i="10"/>
  <c r="F230" i="10"/>
  <c r="G230" i="10"/>
  <c r="H230" i="10"/>
  <c r="D231" i="10"/>
  <c r="E231" i="10"/>
  <c r="F231" i="10"/>
  <c r="G231" i="10"/>
  <c r="H231" i="10"/>
  <c r="D232" i="10"/>
  <c r="E232" i="10"/>
  <c r="F232" i="10"/>
  <c r="G232" i="10"/>
  <c r="H232" i="10"/>
  <c r="D233" i="10"/>
  <c r="E233" i="10"/>
  <c r="F233" i="10"/>
  <c r="G233" i="10"/>
  <c r="H233" i="10"/>
  <c r="D234" i="10"/>
  <c r="E234" i="10"/>
  <c r="F234" i="10"/>
  <c r="G234" i="10"/>
  <c r="H234" i="10"/>
  <c r="D235" i="10"/>
  <c r="E235" i="10"/>
  <c r="F235" i="10"/>
  <c r="G235" i="10"/>
  <c r="H235" i="10"/>
  <c r="D236" i="10"/>
  <c r="E236" i="10"/>
  <c r="F236" i="10"/>
  <c r="G236" i="10"/>
  <c r="H236" i="10"/>
  <c r="D237" i="10"/>
  <c r="E237" i="10"/>
  <c r="F237" i="10"/>
  <c r="G237" i="10"/>
  <c r="H237" i="10"/>
  <c r="D238" i="10"/>
  <c r="E238" i="10"/>
  <c r="F238" i="10"/>
  <c r="G238" i="10"/>
  <c r="H238" i="10"/>
  <c r="D239" i="10"/>
  <c r="E239" i="10"/>
  <c r="F239" i="10"/>
  <c r="G239" i="10"/>
  <c r="H239" i="10"/>
  <c r="D240" i="10"/>
  <c r="E240" i="10"/>
  <c r="F240" i="10"/>
  <c r="G240" i="10"/>
  <c r="H240" i="10"/>
  <c r="D241" i="10"/>
  <c r="E241" i="10"/>
  <c r="F241" i="10"/>
  <c r="G241" i="10"/>
  <c r="H241" i="10"/>
  <c r="D242" i="10"/>
  <c r="E242" i="10"/>
  <c r="F242" i="10"/>
  <c r="G242" i="10"/>
  <c r="H242" i="10"/>
  <c r="D243" i="10"/>
  <c r="E243" i="10"/>
  <c r="F243" i="10"/>
  <c r="G243" i="10"/>
  <c r="H243" i="10"/>
  <c r="D244" i="10"/>
  <c r="E244" i="10"/>
  <c r="F244" i="10"/>
  <c r="G244" i="10"/>
  <c r="H244" i="10"/>
  <c r="D245" i="10"/>
  <c r="E245" i="10"/>
  <c r="F245" i="10"/>
  <c r="G245" i="10"/>
  <c r="H245" i="10"/>
  <c r="D246" i="10"/>
  <c r="E246" i="10"/>
  <c r="F246" i="10"/>
  <c r="G246" i="10"/>
  <c r="H246" i="10"/>
  <c r="D247" i="10"/>
  <c r="E247" i="10"/>
  <c r="F247" i="10"/>
  <c r="G247" i="10"/>
  <c r="H247" i="10"/>
  <c r="D248" i="10"/>
  <c r="E248" i="10"/>
  <c r="F248" i="10"/>
  <c r="G248" i="10"/>
  <c r="H248" i="10"/>
  <c r="D249" i="10"/>
  <c r="E249" i="10"/>
  <c r="F249" i="10"/>
  <c r="G249" i="10"/>
  <c r="H249" i="10"/>
  <c r="D250" i="10"/>
  <c r="E250" i="10"/>
  <c r="F250" i="10"/>
  <c r="G250" i="10"/>
  <c r="H250" i="10"/>
  <c r="D251" i="10"/>
  <c r="E251" i="10"/>
  <c r="F251" i="10"/>
  <c r="G251" i="10"/>
  <c r="H251" i="10"/>
  <c r="D252" i="10"/>
  <c r="E252" i="10"/>
  <c r="F252" i="10"/>
  <c r="G252" i="10"/>
  <c r="H252" i="10"/>
  <c r="D253" i="10"/>
  <c r="E253" i="10"/>
  <c r="F253" i="10"/>
  <c r="G253" i="10"/>
  <c r="H253" i="10"/>
  <c r="D254" i="10"/>
  <c r="E254" i="10"/>
  <c r="F254" i="10"/>
  <c r="G254" i="10"/>
  <c r="H254" i="10"/>
  <c r="D255" i="10"/>
  <c r="E255" i="10"/>
  <c r="F255" i="10"/>
  <c r="G255" i="10"/>
  <c r="H255" i="10"/>
  <c r="D256" i="10"/>
  <c r="E256" i="10"/>
  <c r="F256" i="10"/>
  <c r="G256" i="10"/>
  <c r="H256" i="10"/>
  <c r="D257" i="10"/>
  <c r="E257" i="10"/>
  <c r="F257" i="10"/>
  <c r="G257" i="10"/>
  <c r="H257" i="10"/>
  <c r="D258" i="10"/>
  <c r="E258" i="10"/>
  <c r="F258" i="10"/>
  <c r="G258" i="10"/>
  <c r="H258" i="10"/>
  <c r="D259" i="10"/>
  <c r="E259" i="10"/>
  <c r="F259" i="10"/>
  <c r="G259" i="10"/>
  <c r="H259" i="10"/>
  <c r="D260" i="10"/>
  <c r="E260" i="10"/>
  <c r="F260" i="10"/>
  <c r="G260" i="10"/>
  <c r="H260" i="10"/>
  <c r="D261" i="10"/>
  <c r="E261" i="10"/>
  <c r="F261" i="10"/>
  <c r="G261" i="10"/>
  <c r="H261" i="10"/>
  <c r="D262" i="10"/>
  <c r="E262" i="10"/>
  <c r="F262" i="10"/>
  <c r="G262" i="10"/>
  <c r="H262" i="10"/>
  <c r="D263" i="10"/>
  <c r="E263" i="10"/>
  <c r="F263" i="10"/>
  <c r="G263" i="10"/>
  <c r="H263" i="10"/>
  <c r="D264" i="10"/>
  <c r="E264" i="10"/>
  <c r="F264" i="10"/>
  <c r="G264" i="10"/>
  <c r="H264" i="10"/>
  <c r="D265" i="10"/>
  <c r="E265" i="10"/>
  <c r="F265" i="10"/>
  <c r="G265" i="10"/>
  <c r="H265" i="10"/>
  <c r="D266" i="10"/>
  <c r="E266" i="10"/>
  <c r="F266" i="10"/>
  <c r="G266" i="10"/>
  <c r="H266" i="10"/>
  <c r="D267" i="10"/>
  <c r="E267" i="10"/>
  <c r="F267" i="10"/>
  <c r="G267" i="10"/>
  <c r="H267" i="10"/>
  <c r="D268" i="10"/>
  <c r="E268" i="10"/>
  <c r="F268" i="10"/>
  <c r="G268" i="10"/>
  <c r="H268" i="10"/>
  <c r="D269" i="10"/>
  <c r="E269" i="10"/>
  <c r="F269" i="10"/>
  <c r="G269" i="10"/>
  <c r="H269" i="10"/>
  <c r="D270" i="10"/>
  <c r="E270" i="10"/>
  <c r="F270" i="10"/>
  <c r="G270" i="10"/>
  <c r="H270" i="10"/>
  <c r="D271" i="10"/>
  <c r="E271" i="10"/>
  <c r="F271" i="10"/>
  <c r="G271" i="10"/>
  <c r="H271" i="10"/>
  <c r="D272" i="10"/>
  <c r="E272" i="10"/>
  <c r="F272" i="10"/>
  <c r="G272" i="10"/>
  <c r="H272" i="10"/>
  <c r="D273" i="10"/>
  <c r="E273" i="10"/>
  <c r="F273" i="10"/>
  <c r="G273" i="10"/>
  <c r="H273" i="10"/>
  <c r="D274" i="10"/>
  <c r="E274" i="10"/>
  <c r="F274" i="10"/>
  <c r="G274" i="10"/>
  <c r="H274" i="10"/>
  <c r="D275" i="10"/>
  <c r="E275" i="10"/>
  <c r="F275" i="10"/>
  <c r="G275" i="10"/>
  <c r="H275" i="10"/>
  <c r="D276" i="10"/>
  <c r="E276" i="10"/>
  <c r="F276" i="10"/>
  <c r="G276" i="10"/>
  <c r="H276" i="10"/>
  <c r="D277" i="10"/>
  <c r="E277" i="10"/>
  <c r="F277" i="10"/>
  <c r="G277" i="10"/>
  <c r="H277" i="10"/>
  <c r="D278" i="10"/>
  <c r="E278" i="10"/>
  <c r="F278" i="10"/>
  <c r="G278" i="10"/>
  <c r="H278" i="10"/>
  <c r="D279" i="10"/>
  <c r="E279" i="10"/>
  <c r="F279" i="10"/>
  <c r="G279" i="10"/>
  <c r="H279" i="10"/>
  <c r="D280" i="10"/>
  <c r="E280" i="10"/>
  <c r="F280" i="10"/>
  <c r="G280" i="10"/>
  <c r="H280" i="10"/>
  <c r="D281" i="10"/>
  <c r="E281" i="10"/>
  <c r="F281" i="10"/>
  <c r="G281" i="10"/>
  <c r="H281" i="10"/>
  <c r="D282" i="10"/>
  <c r="E282" i="10"/>
  <c r="F282" i="10"/>
  <c r="G282" i="10"/>
  <c r="H282" i="10"/>
  <c r="D283" i="10"/>
  <c r="E283" i="10"/>
  <c r="F283" i="10"/>
  <c r="G283" i="10"/>
  <c r="H283" i="10"/>
  <c r="D284" i="10"/>
  <c r="E284" i="10"/>
  <c r="F284" i="10"/>
  <c r="G284" i="10"/>
  <c r="H284" i="10"/>
  <c r="D285" i="10"/>
  <c r="E285" i="10"/>
  <c r="F285" i="10"/>
  <c r="G285" i="10"/>
  <c r="H285" i="10"/>
  <c r="D286" i="10"/>
  <c r="E286" i="10"/>
  <c r="F286" i="10"/>
  <c r="G286" i="10"/>
  <c r="H286" i="10"/>
  <c r="D287" i="10"/>
  <c r="E287" i="10"/>
  <c r="F287" i="10"/>
  <c r="G287" i="10"/>
  <c r="H287" i="10"/>
  <c r="D288" i="10"/>
  <c r="E288" i="10"/>
  <c r="F288" i="10"/>
  <c r="G288" i="10"/>
  <c r="H288" i="10"/>
  <c r="D289" i="10"/>
  <c r="E289" i="10"/>
  <c r="F289" i="10"/>
  <c r="G289" i="10"/>
  <c r="H289" i="10"/>
  <c r="D290" i="10"/>
  <c r="E290" i="10"/>
  <c r="F290" i="10"/>
  <c r="G290" i="10"/>
  <c r="J301" i="10" s="1"/>
  <c r="H290" i="10"/>
  <c r="D291" i="10"/>
  <c r="D292" i="10"/>
  <c r="D293" i="10"/>
  <c r="D294" i="10"/>
  <c r="D295" i="10"/>
  <c r="D296" i="10"/>
  <c r="D297" i="10"/>
  <c r="D298" i="10"/>
  <c r="D299" i="10"/>
  <c r="D300" i="10"/>
  <c r="D301" i="10"/>
  <c r="D302" i="10"/>
  <c r="I302" i="10"/>
  <c r="J302" i="10"/>
  <c r="D303" i="10"/>
  <c r="I303" i="10"/>
  <c r="J303" i="10"/>
  <c r="D304" i="10"/>
  <c r="I304" i="10"/>
  <c r="J304" i="10"/>
  <c r="D305" i="10"/>
  <c r="I305" i="10"/>
  <c r="J305" i="10"/>
  <c r="D306" i="10"/>
  <c r="I306" i="10"/>
  <c r="J306" i="10"/>
  <c r="D307" i="10"/>
  <c r="I307" i="10"/>
  <c r="J307" i="10"/>
  <c r="I308" i="10"/>
  <c r="J308" i="10"/>
  <c r="D309" i="10"/>
  <c r="I309" i="10"/>
  <c r="J309" i="10"/>
  <c r="D310" i="10"/>
  <c r="I310" i="10"/>
  <c r="J310" i="10"/>
  <c r="D311" i="10"/>
  <c r="I311" i="10"/>
  <c r="J311" i="10"/>
  <c r="D312" i="10"/>
  <c r="I312" i="10"/>
  <c r="J312" i="10"/>
  <c r="D313" i="10"/>
  <c r="I313" i="10"/>
  <c r="J313" i="10"/>
  <c r="D314" i="10"/>
  <c r="I314" i="10"/>
  <c r="J314" i="10"/>
  <c r="D315" i="10"/>
  <c r="I315" i="10"/>
  <c r="J315" i="10"/>
  <c r="D316" i="10"/>
  <c r="I316" i="10"/>
  <c r="J316" i="10"/>
  <c r="D317" i="10"/>
  <c r="I317" i="10"/>
  <c r="J317" i="10"/>
  <c r="D318" i="10"/>
  <c r="I318" i="10"/>
  <c r="J318" i="10"/>
  <c r="D319" i="10"/>
  <c r="I319" i="10"/>
  <c r="J319" i="10"/>
  <c r="D320" i="10"/>
  <c r="I320" i="10"/>
  <c r="J320" i="10"/>
  <c r="D321" i="10"/>
  <c r="I321" i="10"/>
  <c r="J321" i="10"/>
  <c r="D322" i="10"/>
  <c r="I322" i="10"/>
  <c r="J322" i="10"/>
  <c r="D323" i="10"/>
  <c r="I323" i="10"/>
  <c r="J323" i="10"/>
  <c r="D324" i="10"/>
  <c r="I324" i="10"/>
  <c r="J324" i="10"/>
  <c r="D325" i="10"/>
  <c r="I325" i="10"/>
  <c r="J325" i="10"/>
  <c r="D326" i="10"/>
  <c r="I326" i="10"/>
  <c r="J326" i="10"/>
  <c r="D327" i="10"/>
  <c r="I327" i="10"/>
  <c r="J327" i="10"/>
  <c r="D328" i="10"/>
  <c r="I328" i="10"/>
  <c r="J328" i="10"/>
  <c r="D329" i="10"/>
  <c r="I329" i="10"/>
  <c r="J329" i="10"/>
  <c r="D330" i="10"/>
  <c r="I330" i="10"/>
  <c r="J330" i="10"/>
  <c r="D331" i="10"/>
  <c r="I331" i="10"/>
  <c r="J331" i="10"/>
  <c r="D332" i="10"/>
  <c r="I332" i="10"/>
  <c r="J332" i="10"/>
  <c r="D333" i="10"/>
  <c r="I333" i="10"/>
  <c r="J333" i="10"/>
  <c r="D334" i="10"/>
  <c r="I334" i="10"/>
  <c r="J334" i="10"/>
  <c r="D335" i="10"/>
  <c r="I335" i="10"/>
  <c r="J335" i="10"/>
  <c r="D336" i="10"/>
  <c r="I336" i="10"/>
  <c r="J336" i="10"/>
  <c r="D337" i="10"/>
  <c r="I337" i="10"/>
  <c r="J337" i="10"/>
  <c r="D338" i="10"/>
  <c r="I338" i="10"/>
  <c r="J338" i="10"/>
  <c r="D339" i="10"/>
  <c r="I339" i="10"/>
  <c r="J339" i="10"/>
  <c r="D340" i="10"/>
  <c r="I340" i="10"/>
  <c r="J340" i="10"/>
  <c r="D341" i="10"/>
  <c r="I341" i="10"/>
  <c r="J341" i="10"/>
  <c r="D342" i="10"/>
  <c r="I342" i="10"/>
  <c r="J342" i="10"/>
  <c r="D343" i="10"/>
  <c r="I343" i="10"/>
  <c r="J343" i="10"/>
  <c r="I344" i="10"/>
  <c r="J344" i="10"/>
  <c r="I345" i="10"/>
  <c r="J345" i="10"/>
  <c r="I346" i="10"/>
  <c r="J346" i="10"/>
  <c r="I347" i="10"/>
  <c r="J347" i="10"/>
  <c r="I348" i="10"/>
  <c r="J348" i="10"/>
  <c r="I349" i="10"/>
  <c r="J349" i="10"/>
  <c r="I350" i="10"/>
  <c r="J350" i="10"/>
  <c r="D4" i="115"/>
  <c r="D5" i="115"/>
  <c r="D6" i="115"/>
  <c r="D7" i="115"/>
  <c r="D8" i="115"/>
  <c r="D9" i="115"/>
  <c r="D10" i="115"/>
  <c r="D11" i="115"/>
  <c r="D12" i="115"/>
  <c r="D13" i="115"/>
  <c r="D14" i="115"/>
  <c r="D15" i="115"/>
  <c r="G15" i="115"/>
  <c r="I15" i="115"/>
  <c r="D16" i="115"/>
  <c r="G16" i="115"/>
  <c r="I16" i="115"/>
  <c r="D17" i="115"/>
  <c r="G17" i="115"/>
  <c r="I17" i="115"/>
  <c r="D18" i="115"/>
  <c r="G18" i="115"/>
  <c r="I18" i="115"/>
  <c r="D19" i="115"/>
  <c r="G19" i="115"/>
  <c r="I19" i="115"/>
  <c r="D20" i="115"/>
  <c r="G20" i="115"/>
  <c r="I20" i="115"/>
  <c r="D21" i="115"/>
  <c r="G21" i="115"/>
  <c r="I21" i="115"/>
  <c r="D22" i="115"/>
  <c r="G22" i="115"/>
  <c r="I22" i="115"/>
  <c r="D23" i="115"/>
  <c r="G23" i="115"/>
  <c r="I23" i="115"/>
  <c r="D24" i="115"/>
  <c r="G24" i="115"/>
  <c r="I24" i="115"/>
  <c r="D25" i="115"/>
  <c r="G25" i="115"/>
  <c r="I25" i="115"/>
  <c r="D26" i="115"/>
  <c r="G26" i="115"/>
  <c r="I26" i="115"/>
  <c r="D27" i="115"/>
  <c r="G27" i="115"/>
  <c r="I27" i="115"/>
  <c r="D28" i="115"/>
  <c r="G28" i="115"/>
  <c r="I28" i="115"/>
  <c r="D29" i="115"/>
  <c r="G29" i="115"/>
  <c r="I29" i="115"/>
  <c r="D30" i="115"/>
  <c r="G30" i="115"/>
  <c r="I30" i="115"/>
  <c r="D31" i="115"/>
  <c r="G31" i="115"/>
  <c r="I31" i="115"/>
  <c r="D32" i="115"/>
  <c r="G32" i="115"/>
  <c r="I32" i="115"/>
  <c r="D33" i="115"/>
  <c r="G33" i="115"/>
  <c r="I33" i="115"/>
  <c r="D34" i="115"/>
  <c r="G34" i="115"/>
  <c r="I34" i="115"/>
  <c r="D35" i="115"/>
  <c r="G35" i="115"/>
  <c r="I35" i="115"/>
  <c r="D36" i="115"/>
  <c r="G36" i="115"/>
  <c r="I36" i="115"/>
  <c r="D37" i="115"/>
  <c r="G37" i="115"/>
  <c r="I37" i="115"/>
  <c r="D38" i="115"/>
  <c r="G38" i="115"/>
  <c r="I38" i="115"/>
  <c r="D39" i="115"/>
  <c r="G39" i="115"/>
  <c r="I39" i="115"/>
  <c r="D40" i="115"/>
  <c r="G40" i="115"/>
  <c r="I40" i="115"/>
  <c r="D41" i="115"/>
  <c r="G41" i="115"/>
  <c r="I41" i="115"/>
  <c r="D42" i="115"/>
  <c r="G42" i="115"/>
  <c r="I42" i="115"/>
  <c r="D43" i="115"/>
  <c r="G43" i="115"/>
  <c r="I43" i="115"/>
  <c r="D44" i="115"/>
  <c r="G44" i="115"/>
  <c r="I44" i="115"/>
  <c r="D45" i="115"/>
  <c r="G45" i="115"/>
  <c r="I45" i="115"/>
  <c r="D46" i="115"/>
  <c r="G46" i="115"/>
  <c r="I46" i="115"/>
  <c r="D47" i="115"/>
  <c r="G47" i="115"/>
  <c r="I47" i="115"/>
  <c r="D48" i="115"/>
  <c r="G48" i="115"/>
  <c r="I48" i="115"/>
  <c r="D49" i="115"/>
  <c r="G49" i="115"/>
  <c r="I49" i="115"/>
  <c r="D50" i="115"/>
  <c r="G50" i="115"/>
  <c r="I50" i="115"/>
  <c r="D51" i="115"/>
  <c r="G51" i="115"/>
  <c r="I51" i="115"/>
  <c r="D52" i="115"/>
  <c r="G52" i="115"/>
  <c r="I52" i="115"/>
  <c r="D53" i="115"/>
  <c r="G53" i="115"/>
  <c r="I53" i="115"/>
  <c r="D54" i="115"/>
  <c r="G54" i="115"/>
  <c r="I54" i="115"/>
  <c r="D55" i="115"/>
  <c r="G55" i="115"/>
  <c r="I55" i="115"/>
  <c r="D56" i="115"/>
  <c r="G56" i="115"/>
  <c r="I56" i="115"/>
  <c r="D57" i="115"/>
  <c r="G57" i="115"/>
  <c r="I57" i="115"/>
  <c r="D58" i="115"/>
  <c r="G58" i="115"/>
  <c r="I58" i="115"/>
  <c r="D59" i="115"/>
  <c r="G59" i="115"/>
  <c r="I59" i="115"/>
  <c r="D60" i="115"/>
  <c r="G60" i="115"/>
  <c r="I60" i="115"/>
  <c r="D61" i="115"/>
  <c r="G61" i="115"/>
  <c r="I61" i="115"/>
  <c r="D62" i="115"/>
  <c r="G62" i="115"/>
  <c r="I62" i="115"/>
  <c r="D63" i="115"/>
  <c r="G63" i="115"/>
  <c r="I63" i="115"/>
  <c r="D64" i="115"/>
  <c r="G64" i="115"/>
  <c r="I64" i="115"/>
  <c r="D65" i="115"/>
  <c r="G65" i="115"/>
  <c r="I65" i="115"/>
  <c r="D66" i="115"/>
  <c r="G66" i="115"/>
  <c r="I66" i="115"/>
  <c r="D67" i="115"/>
  <c r="G67" i="115"/>
  <c r="I67" i="115"/>
  <c r="D68" i="115"/>
  <c r="G68" i="115"/>
  <c r="I68" i="115"/>
  <c r="D69" i="115"/>
  <c r="G69" i="115"/>
  <c r="I69" i="115"/>
  <c r="D70" i="115"/>
  <c r="G70" i="115"/>
  <c r="I70" i="115"/>
  <c r="D71" i="115"/>
  <c r="G71" i="115"/>
  <c r="I71" i="115"/>
  <c r="D72" i="115"/>
  <c r="G72" i="115"/>
  <c r="I72" i="115"/>
  <c r="D73" i="115"/>
  <c r="G73" i="115"/>
  <c r="I73" i="115"/>
  <c r="D74" i="115"/>
  <c r="G74" i="115"/>
  <c r="I74" i="115"/>
  <c r="D75" i="115"/>
  <c r="G75" i="115"/>
  <c r="I75" i="115"/>
  <c r="D76" i="115"/>
  <c r="G76" i="115"/>
  <c r="I76" i="115"/>
  <c r="D77" i="115"/>
  <c r="G77" i="115"/>
  <c r="I77" i="115"/>
  <c r="D78" i="115"/>
  <c r="G78" i="115"/>
  <c r="I78" i="115"/>
  <c r="D79" i="115"/>
  <c r="G79" i="115"/>
  <c r="I79" i="115"/>
  <c r="D80" i="115"/>
  <c r="G80" i="115"/>
  <c r="I80" i="115"/>
  <c r="D81" i="115"/>
  <c r="G81" i="115"/>
  <c r="I81" i="115"/>
  <c r="D82" i="115"/>
  <c r="G82" i="115"/>
  <c r="I82" i="115"/>
  <c r="D83" i="115"/>
  <c r="G83" i="115"/>
  <c r="I83" i="115"/>
  <c r="D84" i="115"/>
  <c r="G84" i="115"/>
  <c r="I84" i="115"/>
  <c r="D85" i="115"/>
  <c r="G85" i="115"/>
  <c r="I85" i="115"/>
  <c r="D86" i="115"/>
  <c r="G86" i="115"/>
  <c r="I86" i="115"/>
  <c r="D87" i="115"/>
  <c r="G87" i="115"/>
  <c r="I87" i="115"/>
  <c r="D88" i="115"/>
  <c r="G88" i="115"/>
  <c r="I88" i="115"/>
  <c r="D89" i="115"/>
  <c r="G89" i="115"/>
  <c r="I89" i="115"/>
  <c r="D90" i="115"/>
  <c r="G90" i="115"/>
  <c r="I90" i="115"/>
  <c r="D91" i="115"/>
  <c r="G91" i="115"/>
  <c r="I91" i="115"/>
  <c r="D92" i="115"/>
  <c r="G92" i="115"/>
  <c r="I92" i="115"/>
  <c r="D93" i="115"/>
  <c r="G93" i="115"/>
  <c r="I93" i="115"/>
  <c r="D94" i="115"/>
  <c r="G94" i="115"/>
  <c r="I94" i="115"/>
  <c r="D95" i="115"/>
  <c r="G95" i="115"/>
  <c r="I95" i="115"/>
  <c r="D96" i="115"/>
  <c r="G96" i="115"/>
  <c r="I96" i="115"/>
  <c r="D97" i="115"/>
  <c r="G97" i="115"/>
  <c r="I97" i="115"/>
  <c r="D98" i="115"/>
  <c r="G98" i="115"/>
  <c r="I98" i="115"/>
  <c r="D99" i="115"/>
  <c r="G99" i="115"/>
  <c r="I99" i="115"/>
  <c r="D100" i="115"/>
  <c r="G100" i="115"/>
  <c r="I100" i="115"/>
  <c r="D101" i="115"/>
  <c r="G101" i="115"/>
  <c r="I101" i="115"/>
  <c r="D102" i="115"/>
  <c r="G102" i="115"/>
  <c r="I102" i="115"/>
  <c r="D103" i="115"/>
  <c r="G103" i="115"/>
  <c r="I103" i="115"/>
  <c r="D104" i="115"/>
  <c r="G104" i="115"/>
  <c r="I104" i="115"/>
  <c r="D105" i="115"/>
  <c r="G105" i="115"/>
  <c r="I105" i="115"/>
  <c r="D106" i="115"/>
  <c r="G106" i="115"/>
  <c r="I106" i="115"/>
  <c r="D107" i="115"/>
  <c r="G107" i="115"/>
  <c r="I107" i="115"/>
  <c r="D108" i="115"/>
  <c r="G108" i="115"/>
  <c r="I108" i="115"/>
  <c r="D109" i="115"/>
  <c r="G109" i="115"/>
  <c r="I109" i="115"/>
  <c r="D110" i="115"/>
  <c r="G110" i="115"/>
  <c r="I110" i="115"/>
  <c r="D111" i="115"/>
  <c r="G111" i="115"/>
  <c r="I111" i="115"/>
  <c r="D112" i="115"/>
  <c r="G112" i="115"/>
  <c r="I112" i="115"/>
  <c r="D113" i="115"/>
  <c r="G113" i="115"/>
  <c r="I113" i="115"/>
  <c r="D114" i="115"/>
  <c r="G114" i="115"/>
  <c r="I114" i="115"/>
  <c r="D115" i="115"/>
  <c r="G115" i="115"/>
  <c r="I115" i="115"/>
  <c r="D116" i="115"/>
  <c r="G116" i="115"/>
  <c r="I116" i="115"/>
  <c r="D117" i="115"/>
  <c r="G117" i="115"/>
  <c r="I117" i="115"/>
  <c r="D118" i="115"/>
  <c r="G118" i="115"/>
  <c r="I118" i="115"/>
  <c r="D119" i="115"/>
  <c r="G119" i="115"/>
  <c r="I119" i="115"/>
  <c r="D120" i="115"/>
  <c r="G120" i="115"/>
  <c r="I120" i="115"/>
  <c r="D121" i="115"/>
  <c r="G121" i="115"/>
  <c r="I121" i="115"/>
  <c r="D122" i="115"/>
  <c r="G122" i="115"/>
  <c r="I122" i="115"/>
  <c r="D123" i="115"/>
  <c r="G123" i="115"/>
  <c r="I123" i="115"/>
  <c r="D124" i="115"/>
  <c r="G124" i="115"/>
  <c r="I124" i="115"/>
  <c r="D125" i="115"/>
  <c r="G125" i="115"/>
  <c r="I125" i="115"/>
  <c r="D126" i="115"/>
  <c r="G126" i="115"/>
  <c r="I126" i="115"/>
  <c r="D127" i="115"/>
  <c r="G127" i="115"/>
  <c r="I127" i="115"/>
  <c r="D128" i="115"/>
  <c r="G128" i="115"/>
  <c r="I128" i="115"/>
  <c r="D129" i="115"/>
  <c r="G129" i="115"/>
  <c r="I129" i="115"/>
  <c r="D130" i="115"/>
  <c r="G130" i="115"/>
  <c r="I130" i="115"/>
  <c r="D131" i="115"/>
  <c r="G131" i="115"/>
  <c r="I131" i="115"/>
  <c r="D132" i="115"/>
  <c r="G132" i="115"/>
  <c r="I132" i="115"/>
  <c r="D133" i="115"/>
  <c r="G133" i="115"/>
  <c r="I133" i="115"/>
  <c r="D134" i="115"/>
  <c r="G134" i="115"/>
  <c r="I134" i="115"/>
  <c r="D135" i="115"/>
  <c r="G135" i="115"/>
  <c r="I135" i="115"/>
  <c r="D136" i="115"/>
  <c r="G136" i="115"/>
  <c r="I136" i="115"/>
  <c r="D137" i="115"/>
  <c r="G137" i="115"/>
  <c r="I137" i="115"/>
  <c r="C138" i="115"/>
  <c r="D138" i="115" s="1"/>
  <c r="C150" i="115"/>
  <c r="D150" i="115" s="1"/>
  <c r="C151" i="115"/>
  <c r="F151" i="115" s="1"/>
  <c r="C152" i="115"/>
  <c r="J152" i="115" s="1"/>
  <c r="C153" i="115"/>
  <c r="C154" i="115"/>
  <c r="D154" i="115" s="1"/>
  <c r="C155" i="115"/>
  <c r="C156" i="115"/>
  <c r="C157" i="115"/>
  <c r="E157" i="115" s="1"/>
  <c r="C158" i="115"/>
  <c r="D158" i="115" s="1"/>
  <c r="C159" i="115"/>
  <c r="D159" i="115" s="1"/>
  <c r="C160" i="115"/>
  <c r="E160" i="115" s="1"/>
  <c r="C161" i="115"/>
  <c r="J161" i="115" s="1"/>
  <c r="C162" i="115"/>
  <c r="D162" i="115" s="1"/>
  <c r="C163" i="115"/>
  <c r="D163" i="115" s="1"/>
  <c r="C164" i="115"/>
  <c r="J164" i="115" s="1"/>
  <c r="C165" i="115"/>
  <c r="E165" i="115" s="1"/>
  <c r="C166" i="115"/>
  <c r="C167" i="115"/>
  <c r="F167" i="115" s="1"/>
  <c r="C168" i="115"/>
  <c r="J168" i="115" s="1"/>
  <c r="C169" i="115"/>
  <c r="J169" i="115" s="1"/>
  <c r="C170" i="115"/>
  <c r="D170" i="115" s="1"/>
  <c r="C171" i="115"/>
  <c r="H171" i="115" s="1"/>
  <c r="C172" i="115"/>
  <c r="E172" i="115" s="1"/>
  <c r="C173" i="115"/>
  <c r="D173" i="115" s="1"/>
  <c r="C174" i="115"/>
  <c r="C175" i="115"/>
  <c r="D175" i="115" s="1"/>
  <c r="C176" i="115"/>
  <c r="E176" i="115" s="1"/>
  <c r="C177" i="115"/>
  <c r="D177" i="115" s="1"/>
  <c r="C178" i="115"/>
  <c r="D178" i="115" s="1"/>
  <c r="C179" i="115"/>
  <c r="C180" i="115"/>
  <c r="D180" i="115" s="1"/>
  <c r="C181" i="115"/>
  <c r="D181" i="115" s="1"/>
  <c r="C182" i="115"/>
  <c r="D182" i="115" s="1"/>
  <c r="C183" i="115"/>
  <c r="H183" i="115" s="1"/>
  <c r="C184" i="115"/>
  <c r="D184" i="115" s="1"/>
  <c r="C185" i="115"/>
  <c r="F185" i="115" s="1"/>
  <c r="C186" i="115"/>
  <c r="D186" i="115" s="1"/>
  <c r="C187" i="115"/>
  <c r="E187" i="115" s="1"/>
  <c r="C188" i="115"/>
  <c r="E188" i="115" s="1"/>
  <c r="C189" i="115"/>
  <c r="E189" i="115" s="1"/>
  <c r="C190" i="115"/>
  <c r="E190" i="115" s="1"/>
  <c r="C191" i="115"/>
  <c r="H191" i="115" s="1"/>
  <c r="C192" i="115"/>
  <c r="D192" i="115" s="1"/>
  <c r="C193" i="115"/>
  <c r="D193" i="115" s="1"/>
  <c r="C194" i="115"/>
  <c r="F194" i="115" s="1"/>
  <c r="C195" i="115"/>
  <c r="E195" i="115" s="1"/>
  <c r="C196" i="115"/>
  <c r="C197" i="115"/>
  <c r="D197" i="115" s="1"/>
  <c r="C198" i="115"/>
  <c r="H198" i="115" s="1"/>
  <c r="C199" i="115"/>
  <c r="D199" i="115" s="1"/>
  <c r="C200" i="115"/>
  <c r="F200" i="115" s="1"/>
  <c r="C201" i="115"/>
  <c r="J201" i="115" s="1"/>
  <c r="C202" i="115"/>
  <c r="E202" i="115" s="1"/>
  <c r="C203" i="115"/>
  <c r="D203" i="115" s="1"/>
  <c r="C204" i="115"/>
  <c r="C205" i="115"/>
  <c r="H205" i="115" s="1"/>
  <c r="C206" i="115"/>
  <c r="C207" i="115"/>
  <c r="E207" i="115" s="1"/>
  <c r="C208" i="115"/>
  <c r="E208" i="115" s="1"/>
  <c r="C209" i="115"/>
  <c r="C210" i="115"/>
  <c r="E210" i="115" s="1"/>
  <c r="C211" i="115"/>
  <c r="E211" i="115" s="1"/>
  <c r="C212" i="115"/>
  <c r="D212" i="115" s="1"/>
  <c r="C213" i="115"/>
  <c r="E213" i="115" s="1"/>
  <c r="C214" i="115"/>
  <c r="C215" i="115"/>
  <c r="H215" i="115" s="1"/>
  <c r="C216" i="115"/>
  <c r="E216" i="115" s="1"/>
  <c r="C217" i="115"/>
  <c r="D217" i="115" s="1"/>
  <c r="C218" i="115"/>
  <c r="E218" i="115" s="1"/>
  <c r="C219" i="115"/>
  <c r="J219" i="115" s="1"/>
  <c r="C220" i="115"/>
  <c r="E220" i="115" s="1"/>
  <c r="C221" i="115"/>
  <c r="E221" i="115" s="1"/>
  <c r="C222" i="115"/>
  <c r="C223" i="115"/>
  <c r="D223" i="115" s="1"/>
  <c r="C225" i="115"/>
  <c r="D225" i="115" s="1"/>
  <c r="C226" i="115"/>
  <c r="E226" i="115" s="1"/>
  <c r="C227" i="115"/>
  <c r="D227" i="115" s="1"/>
  <c r="C228" i="115"/>
  <c r="E228" i="115" s="1"/>
  <c r="C229" i="115"/>
  <c r="E229" i="115" s="1"/>
  <c r="C230" i="115"/>
  <c r="E230" i="115" s="1"/>
  <c r="C231" i="115"/>
  <c r="D231" i="115" s="1"/>
  <c r="C232" i="115"/>
  <c r="J232" i="115" s="1"/>
  <c r="C233" i="115"/>
  <c r="C234" i="115"/>
  <c r="D234" i="115" s="1"/>
  <c r="C235" i="115"/>
  <c r="E235" i="115" s="1"/>
  <c r="C236" i="115"/>
  <c r="C237" i="115"/>
  <c r="D237" i="115" s="1"/>
  <c r="C238" i="115"/>
  <c r="D238" i="115" s="1"/>
  <c r="C239" i="115"/>
  <c r="F239" i="115" s="1"/>
  <c r="C240" i="115"/>
  <c r="D240" i="115" s="1"/>
  <c r="C241" i="115"/>
  <c r="E241" i="115" s="1"/>
  <c r="C242" i="115"/>
  <c r="D242" i="115" s="1"/>
  <c r="C243" i="115"/>
  <c r="F243" i="115" s="1"/>
  <c r="C244" i="115"/>
  <c r="E244" i="115" s="1"/>
  <c r="C245" i="115"/>
  <c r="D245" i="115" s="1"/>
  <c r="C246" i="115"/>
  <c r="J246" i="115" s="1"/>
  <c r="C247" i="115"/>
  <c r="D247" i="115" s="1"/>
  <c r="C248" i="115"/>
  <c r="C249" i="115"/>
  <c r="C250" i="115"/>
  <c r="D250" i="115" s="1"/>
  <c r="C251" i="115"/>
  <c r="E251" i="115" s="1"/>
  <c r="C252" i="115"/>
  <c r="D252" i="115" s="1"/>
  <c r="C253" i="115"/>
  <c r="C254" i="115"/>
  <c r="D254" i="115" s="1"/>
  <c r="C255" i="115"/>
  <c r="D255" i="115" s="1"/>
  <c r="C256" i="115"/>
  <c r="D256" i="115" s="1"/>
  <c r="E83" i="11"/>
  <c r="E84" i="11"/>
  <c r="E85" i="11"/>
  <c r="E86" i="11"/>
  <c r="E87" i="11"/>
  <c r="E88" i="11"/>
  <c r="E89" i="11"/>
  <c r="E90" i="11"/>
  <c r="E91" i="11"/>
  <c r="E92" i="11"/>
  <c r="E93" i="11"/>
  <c r="E94" i="11"/>
  <c r="E95" i="11"/>
  <c r="E96" i="11"/>
  <c r="E97" i="11"/>
  <c r="E98" i="11"/>
  <c r="E99" i="11"/>
  <c r="E100" i="11"/>
  <c r="E101" i="11"/>
  <c r="I101" i="11"/>
  <c r="J101" i="11"/>
  <c r="E102" i="11"/>
  <c r="I102" i="11"/>
  <c r="J102" i="11"/>
  <c r="E103" i="11"/>
  <c r="I103" i="11"/>
  <c r="J103" i="11"/>
  <c r="E104" i="11"/>
  <c r="I104" i="11"/>
  <c r="J104" i="11"/>
  <c r="E105" i="11"/>
  <c r="I105" i="11"/>
  <c r="J105" i="11"/>
  <c r="E106" i="11"/>
  <c r="I106" i="11"/>
  <c r="J106" i="11"/>
  <c r="E107" i="11"/>
  <c r="I107" i="11"/>
  <c r="J107" i="11"/>
  <c r="E108" i="11"/>
  <c r="I108" i="11"/>
  <c r="J108" i="11"/>
  <c r="E109" i="11"/>
  <c r="I109" i="11"/>
  <c r="J109" i="11"/>
  <c r="E110" i="11"/>
  <c r="I110" i="11"/>
  <c r="J110" i="11"/>
  <c r="E111" i="11"/>
  <c r="I111" i="11"/>
  <c r="J111" i="11"/>
  <c r="E112" i="11"/>
  <c r="I112" i="11"/>
  <c r="J112" i="11"/>
  <c r="E113" i="11"/>
  <c r="I113" i="11"/>
  <c r="J113" i="11"/>
  <c r="E114" i="11"/>
  <c r="I114" i="11"/>
  <c r="J114" i="11"/>
  <c r="E115" i="11"/>
  <c r="I115" i="11"/>
  <c r="J115" i="11"/>
  <c r="E116" i="11"/>
  <c r="I116" i="11"/>
  <c r="J116" i="11"/>
  <c r="E117" i="11"/>
  <c r="I117" i="11"/>
  <c r="J117" i="11"/>
  <c r="E118" i="11"/>
  <c r="I118" i="11"/>
  <c r="J118" i="11"/>
  <c r="E119" i="11"/>
  <c r="I119" i="11"/>
  <c r="J119" i="11"/>
  <c r="E120" i="11"/>
  <c r="I120" i="11"/>
  <c r="J120" i="11"/>
  <c r="E121" i="11"/>
  <c r="I121" i="11"/>
  <c r="J121" i="11"/>
  <c r="E122" i="11"/>
  <c r="I122" i="11"/>
  <c r="J122" i="11"/>
  <c r="E123" i="11"/>
  <c r="I123" i="11"/>
  <c r="J123" i="11"/>
  <c r="E124" i="11"/>
  <c r="I124" i="11"/>
  <c r="J124" i="11"/>
  <c r="E125" i="11"/>
  <c r="I125" i="11"/>
  <c r="J125" i="11"/>
  <c r="E126" i="11"/>
  <c r="I126" i="11"/>
  <c r="J126" i="11"/>
  <c r="E127" i="11"/>
  <c r="I127" i="11"/>
  <c r="J127" i="11"/>
  <c r="E128" i="11"/>
  <c r="I128" i="11"/>
  <c r="J128" i="11"/>
  <c r="E129" i="11"/>
  <c r="I129" i="11"/>
  <c r="J129" i="11"/>
  <c r="E130" i="11"/>
  <c r="I130" i="11"/>
  <c r="J130" i="11"/>
  <c r="E131" i="11"/>
  <c r="I131" i="11"/>
  <c r="J131" i="11"/>
  <c r="E132" i="11"/>
  <c r="I132" i="11"/>
  <c r="J132" i="11"/>
  <c r="E133" i="11"/>
  <c r="I133" i="11"/>
  <c r="J133" i="11"/>
  <c r="E134" i="11"/>
  <c r="I134" i="11"/>
  <c r="J134" i="11"/>
  <c r="E135" i="11"/>
  <c r="I135" i="11"/>
  <c r="J135" i="11"/>
  <c r="E136" i="11"/>
  <c r="I136" i="11"/>
  <c r="J136" i="11"/>
  <c r="E137" i="11"/>
  <c r="I137" i="11"/>
  <c r="J137" i="11"/>
  <c r="E138" i="11"/>
  <c r="I138" i="11"/>
  <c r="J138" i="11"/>
  <c r="E139" i="11"/>
  <c r="I139" i="11"/>
  <c r="J139" i="11"/>
  <c r="E140" i="11"/>
  <c r="I140" i="11"/>
  <c r="J140" i="11"/>
  <c r="E141" i="11"/>
  <c r="I141" i="11"/>
  <c r="J141" i="11"/>
  <c r="C142" i="11"/>
  <c r="C143" i="11" s="1"/>
  <c r="D204" i="11"/>
  <c r="D205" i="11"/>
  <c r="D206" i="11"/>
  <c r="D207" i="11"/>
  <c r="D208" i="11"/>
  <c r="D209" i="11"/>
  <c r="D210" i="11"/>
  <c r="D211" i="11"/>
  <c r="D212" i="11"/>
  <c r="D213" i="11"/>
  <c r="D214" i="11"/>
  <c r="D215" i="11"/>
  <c r="D216" i="11"/>
  <c r="D217" i="11"/>
  <c r="D218" i="11"/>
  <c r="D219" i="11"/>
  <c r="D220" i="11"/>
  <c r="D221" i="11"/>
  <c r="D222" i="11"/>
  <c r="D223" i="11"/>
  <c r="D224" i="11"/>
  <c r="D225" i="11"/>
  <c r="D226" i="11"/>
  <c r="D227" i="11"/>
  <c r="D228" i="11"/>
  <c r="D229" i="11"/>
  <c r="D230" i="11"/>
  <c r="D231" i="11"/>
  <c r="D232" i="11"/>
  <c r="D233" i="11"/>
  <c r="D234" i="11"/>
  <c r="D235" i="11"/>
  <c r="D236" i="11"/>
  <c r="D237" i="11"/>
  <c r="D238" i="11"/>
  <c r="D239" i="11"/>
  <c r="D240" i="11"/>
  <c r="E240" i="11"/>
  <c r="F240" i="11"/>
  <c r="G240" i="11"/>
  <c r="H240" i="11"/>
  <c r="K240" i="11"/>
  <c r="D241" i="11"/>
  <c r="E241" i="11"/>
  <c r="F241" i="11"/>
  <c r="G241" i="11"/>
  <c r="H241" i="11"/>
  <c r="K241" i="11"/>
  <c r="D242" i="11"/>
  <c r="E242" i="11"/>
  <c r="F242" i="11"/>
  <c r="G242" i="11"/>
  <c r="H242" i="11"/>
  <c r="K242" i="11"/>
  <c r="D243" i="11"/>
  <c r="E243" i="11"/>
  <c r="F243" i="11"/>
  <c r="G243" i="11"/>
  <c r="H243" i="11"/>
  <c r="K243" i="11"/>
  <c r="D244" i="11"/>
  <c r="E244" i="11"/>
  <c r="F244" i="11"/>
  <c r="G244" i="11"/>
  <c r="H244" i="11"/>
  <c r="K244" i="11"/>
  <c r="D245" i="11"/>
  <c r="E245" i="11"/>
  <c r="F245" i="11"/>
  <c r="G245" i="11"/>
  <c r="H245" i="11"/>
  <c r="K245" i="11"/>
  <c r="D246" i="11"/>
  <c r="E246" i="11"/>
  <c r="F246" i="11"/>
  <c r="G246" i="11"/>
  <c r="H246" i="11"/>
  <c r="K246" i="11"/>
  <c r="D247" i="11"/>
  <c r="E247" i="11"/>
  <c r="F247" i="11"/>
  <c r="G247" i="11"/>
  <c r="H247" i="11"/>
  <c r="K247" i="11"/>
  <c r="D248" i="11"/>
  <c r="E248" i="11"/>
  <c r="F248" i="11"/>
  <c r="G248" i="11"/>
  <c r="H248" i="11"/>
  <c r="K248" i="11"/>
  <c r="D249" i="11"/>
  <c r="E249" i="11"/>
  <c r="F249" i="11"/>
  <c r="G249" i="11"/>
  <c r="H249" i="11"/>
  <c r="K249" i="11"/>
  <c r="D250" i="11"/>
  <c r="E250" i="11"/>
  <c r="F250" i="11"/>
  <c r="G250" i="11"/>
  <c r="H250" i="11"/>
  <c r="K250" i="11"/>
  <c r="D251" i="11"/>
  <c r="E251" i="11"/>
  <c r="F251" i="11"/>
  <c r="G251" i="11"/>
  <c r="H251" i="11"/>
  <c r="K251" i="11"/>
  <c r="D252" i="11"/>
  <c r="E252" i="11"/>
  <c r="F252" i="11"/>
  <c r="G252" i="11"/>
  <c r="H252" i="11"/>
  <c r="K252" i="11"/>
  <c r="D253" i="11"/>
  <c r="E253" i="11"/>
  <c r="F253" i="11"/>
  <c r="G253" i="11"/>
  <c r="H253" i="11"/>
  <c r="K253" i="11"/>
  <c r="D254" i="11"/>
  <c r="E254" i="11"/>
  <c r="F254" i="11"/>
  <c r="G254" i="11"/>
  <c r="H254" i="11"/>
  <c r="K254" i="11"/>
  <c r="D255" i="11"/>
  <c r="E255" i="11"/>
  <c r="F255" i="11"/>
  <c r="G255" i="11"/>
  <c r="H255" i="11"/>
  <c r="K255" i="11"/>
  <c r="D256" i="11"/>
  <c r="E256" i="11"/>
  <c r="F256" i="11"/>
  <c r="G256" i="11"/>
  <c r="H256" i="11"/>
  <c r="K256" i="11"/>
  <c r="D257" i="11"/>
  <c r="E257" i="11"/>
  <c r="F257" i="11"/>
  <c r="G257" i="11"/>
  <c r="H257" i="11"/>
  <c r="K257" i="11"/>
  <c r="D258" i="11"/>
  <c r="E258" i="11"/>
  <c r="F258" i="11"/>
  <c r="G258" i="11"/>
  <c r="H258" i="11"/>
  <c r="K258" i="11"/>
  <c r="D259" i="11"/>
  <c r="E259" i="11"/>
  <c r="F259" i="11"/>
  <c r="G259" i="11"/>
  <c r="H259" i="11"/>
  <c r="K259" i="11"/>
  <c r="D260" i="11"/>
  <c r="E260" i="11"/>
  <c r="F260" i="11"/>
  <c r="G260" i="11"/>
  <c r="H260" i="11"/>
  <c r="K260" i="11"/>
  <c r="D261" i="11"/>
  <c r="E261" i="11"/>
  <c r="F261" i="11"/>
  <c r="G261" i="11"/>
  <c r="H261" i="11"/>
  <c r="K261" i="11"/>
  <c r="D262" i="11"/>
  <c r="E262" i="11"/>
  <c r="F262" i="11"/>
  <c r="G262" i="11"/>
  <c r="H262" i="11"/>
  <c r="K262" i="11"/>
  <c r="D263" i="11"/>
  <c r="E263" i="11"/>
  <c r="F263" i="11"/>
  <c r="G263" i="11"/>
  <c r="H263" i="11"/>
  <c r="K263" i="11"/>
  <c r="D264" i="11"/>
  <c r="E264" i="11"/>
  <c r="F264" i="11"/>
  <c r="G264" i="11"/>
  <c r="H264" i="11"/>
  <c r="K264" i="11"/>
  <c r="D265" i="11"/>
  <c r="E265" i="11"/>
  <c r="F265" i="11"/>
  <c r="G265" i="11"/>
  <c r="H265" i="11"/>
  <c r="K265" i="11"/>
  <c r="D266" i="11"/>
  <c r="E266" i="11"/>
  <c r="F266" i="11"/>
  <c r="G266" i="11"/>
  <c r="H266" i="11"/>
  <c r="K266" i="11"/>
  <c r="D267" i="11"/>
  <c r="E267" i="11"/>
  <c r="F267" i="11"/>
  <c r="G267" i="11"/>
  <c r="H267" i="11"/>
  <c r="K267" i="11"/>
  <c r="D268" i="11"/>
  <c r="E268" i="11"/>
  <c r="F268" i="11"/>
  <c r="G268" i="11"/>
  <c r="H268" i="11"/>
  <c r="K268" i="11"/>
  <c r="D269" i="11"/>
  <c r="E269" i="11"/>
  <c r="F269" i="11"/>
  <c r="G269" i="11"/>
  <c r="H269" i="11"/>
  <c r="K269" i="11"/>
  <c r="D270" i="11"/>
  <c r="E270" i="11"/>
  <c r="F270" i="11"/>
  <c r="G270" i="11"/>
  <c r="H270" i="11"/>
  <c r="K270" i="11"/>
  <c r="D271" i="11"/>
  <c r="E271" i="11"/>
  <c r="F271" i="11"/>
  <c r="G271" i="11"/>
  <c r="H271" i="11"/>
  <c r="K271" i="11"/>
  <c r="D272" i="11"/>
  <c r="E272" i="11"/>
  <c r="F272" i="11"/>
  <c r="G272" i="11"/>
  <c r="H272" i="11"/>
  <c r="K272" i="11"/>
  <c r="D273" i="11"/>
  <c r="E273" i="11"/>
  <c r="F273" i="11"/>
  <c r="G273" i="11"/>
  <c r="H273" i="11"/>
  <c r="K273" i="11"/>
  <c r="D274" i="11"/>
  <c r="E274" i="11"/>
  <c r="F274" i="11"/>
  <c r="G274" i="11"/>
  <c r="H274" i="11"/>
  <c r="K274" i="11"/>
  <c r="D275" i="11"/>
  <c r="E275" i="11"/>
  <c r="F275" i="11"/>
  <c r="G275" i="11"/>
  <c r="H275" i="11"/>
  <c r="K275" i="11"/>
  <c r="D276" i="11"/>
  <c r="E276" i="11"/>
  <c r="F276" i="11"/>
  <c r="G276" i="11"/>
  <c r="H276" i="11"/>
  <c r="K276" i="11"/>
  <c r="D277" i="11"/>
  <c r="E277" i="11"/>
  <c r="F277" i="11"/>
  <c r="G277" i="11"/>
  <c r="H277" i="11"/>
  <c r="K277" i="11"/>
  <c r="D278" i="11"/>
  <c r="E278" i="11"/>
  <c r="F278" i="11"/>
  <c r="G278" i="11"/>
  <c r="H278" i="11"/>
  <c r="K278" i="11"/>
  <c r="D279" i="11"/>
  <c r="E279" i="11"/>
  <c r="F279" i="11"/>
  <c r="G279" i="11"/>
  <c r="H279" i="11"/>
  <c r="K279" i="11"/>
  <c r="D280" i="11"/>
  <c r="E280" i="11"/>
  <c r="F280" i="11"/>
  <c r="G280" i="11"/>
  <c r="H280" i="11"/>
  <c r="K280" i="11"/>
  <c r="D281" i="11"/>
  <c r="E281" i="11"/>
  <c r="F281" i="11"/>
  <c r="G281" i="11"/>
  <c r="H281" i="11"/>
  <c r="K281" i="11"/>
  <c r="D282" i="11"/>
  <c r="E282" i="11"/>
  <c r="F282" i="11"/>
  <c r="G282" i="11"/>
  <c r="H282" i="11"/>
  <c r="K282" i="11"/>
  <c r="D283" i="11"/>
  <c r="E283" i="11"/>
  <c r="F283" i="11"/>
  <c r="G283" i="11"/>
  <c r="H283" i="11"/>
  <c r="K283" i="11"/>
  <c r="D284" i="11"/>
  <c r="E284" i="11"/>
  <c r="F284" i="11"/>
  <c r="G284" i="11"/>
  <c r="H284" i="11"/>
  <c r="K284" i="11"/>
  <c r="D285" i="11"/>
  <c r="E285" i="11"/>
  <c r="F285" i="11"/>
  <c r="G285" i="11"/>
  <c r="H285" i="11"/>
  <c r="K285" i="11"/>
  <c r="D286" i="11"/>
  <c r="E286" i="11"/>
  <c r="F286" i="11"/>
  <c r="G286" i="11"/>
  <c r="H286" i="11"/>
  <c r="K286" i="11"/>
  <c r="D287" i="11"/>
  <c r="E287" i="11"/>
  <c r="F287" i="11"/>
  <c r="G287" i="11"/>
  <c r="H287" i="11"/>
  <c r="K287" i="11"/>
  <c r="D288" i="11"/>
  <c r="E288" i="11"/>
  <c r="F288" i="11"/>
  <c r="G288" i="11"/>
  <c r="H288" i="11"/>
  <c r="K288" i="11"/>
  <c r="D289" i="11"/>
  <c r="E289" i="11"/>
  <c r="F289" i="11"/>
  <c r="G289" i="11"/>
  <c r="H289" i="11"/>
  <c r="K289" i="11"/>
  <c r="D290" i="11"/>
  <c r="E290" i="11"/>
  <c r="F290" i="11"/>
  <c r="G290" i="11"/>
  <c r="H290" i="11"/>
  <c r="K290" i="11"/>
  <c r="D291" i="11"/>
  <c r="E291" i="11"/>
  <c r="F291" i="11"/>
  <c r="G291" i="11"/>
  <c r="H291" i="11"/>
  <c r="K291" i="11"/>
  <c r="D292" i="11"/>
  <c r="E292" i="11"/>
  <c r="F292" i="11"/>
  <c r="G292" i="11"/>
  <c r="H292" i="11"/>
  <c r="K292" i="11"/>
  <c r="D293" i="11"/>
  <c r="E293" i="11"/>
  <c r="F293" i="11"/>
  <c r="G293" i="11"/>
  <c r="H293" i="11"/>
  <c r="K293" i="11"/>
  <c r="D294" i="11"/>
  <c r="E294" i="11"/>
  <c r="F294" i="11"/>
  <c r="G294" i="11"/>
  <c r="H294" i="11"/>
  <c r="K294" i="11"/>
  <c r="D295" i="11"/>
  <c r="E295" i="11"/>
  <c r="F295" i="11"/>
  <c r="G295" i="11"/>
  <c r="H295" i="11"/>
  <c r="K295" i="11"/>
  <c r="D296" i="11"/>
  <c r="E296" i="11"/>
  <c r="F296" i="11"/>
  <c r="G296" i="11"/>
  <c r="H296" i="11"/>
  <c r="K296" i="11"/>
  <c r="D297" i="11"/>
  <c r="E297" i="11"/>
  <c r="F297" i="11"/>
  <c r="G297" i="11"/>
  <c r="H297" i="11"/>
  <c r="K297" i="11"/>
  <c r="D298" i="11"/>
  <c r="E298" i="11"/>
  <c r="F298" i="11"/>
  <c r="G298" i="11"/>
  <c r="H298" i="11"/>
  <c r="K298" i="11"/>
  <c r="D299" i="11"/>
  <c r="E299" i="11"/>
  <c r="F299" i="11"/>
  <c r="G299" i="11"/>
  <c r="H299" i="11"/>
  <c r="K299" i="11"/>
  <c r="D300" i="11"/>
  <c r="E300" i="11"/>
  <c r="F300" i="11"/>
  <c r="G300" i="11"/>
  <c r="H300" i="11"/>
  <c r="K300" i="11"/>
  <c r="D301" i="11"/>
  <c r="E301" i="11"/>
  <c r="F301" i="11"/>
  <c r="G301" i="11"/>
  <c r="H301" i="11"/>
  <c r="K301" i="11"/>
  <c r="D302" i="11"/>
  <c r="E302" i="11"/>
  <c r="F302" i="11"/>
  <c r="G302" i="11"/>
  <c r="H302" i="11"/>
  <c r="K302" i="11"/>
  <c r="D303" i="11"/>
  <c r="E303" i="11"/>
  <c r="F303" i="11"/>
  <c r="G303" i="11"/>
  <c r="H303" i="11"/>
  <c r="K303" i="11"/>
  <c r="D304" i="11"/>
  <c r="E304" i="11"/>
  <c r="F304" i="11"/>
  <c r="G304" i="11"/>
  <c r="H304" i="11"/>
  <c r="K304" i="11"/>
  <c r="D305" i="11"/>
  <c r="E305" i="11"/>
  <c r="F305" i="11"/>
  <c r="G305" i="11"/>
  <c r="H305" i="11"/>
  <c r="K305" i="11"/>
  <c r="D306" i="11"/>
  <c r="E306" i="11"/>
  <c r="F306" i="11"/>
  <c r="G306" i="11"/>
  <c r="H306" i="11"/>
  <c r="K306" i="11"/>
  <c r="D307" i="11"/>
  <c r="E307" i="11"/>
  <c r="F307" i="11"/>
  <c r="G307" i="11"/>
  <c r="H307" i="11"/>
  <c r="K307" i="11"/>
  <c r="D308" i="11"/>
  <c r="E308" i="11"/>
  <c r="F308" i="11"/>
  <c r="G308" i="11"/>
  <c r="H308" i="11"/>
  <c r="K308" i="11"/>
  <c r="E309" i="11"/>
  <c r="D310" i="11"/>
  <c r="E310" i="11"/>
  <c r="F310" i="11"/>
  <c r="G310" i="11"/>
  <c r="H310" i="11"/>
  <c r="K310" i="11"/>
  <c r="D311" i="11"/>
  <c r="E311" i="11"/>
  <c r="F311" i="11"/>
  <c r="G311" i="11"/>
  <c r="H311" i="11"/>
  <c r="K311" i="11"/>
  <c r="D312" i="11"/>
  <c r="E312" i="11"/>
  <c r="F312" i="11"/>
  <c r="G312" i="11"/>
  <c r="H312" i="11"/>
  <c r="K312" i="11"/>
  <c r="D313" i="11"/>
  <c r="E313" i="11"/>
  <c r="F313" i="11"/>
  <c r="G313" i="11"/>
  <c r="H313" i="11"/>
  <c r="K313" i="11"/>
  <c r="D314" i="11"/>
  <c r="E314" i="11"/>
  <c r="F314" i="11"/>
  <c r="G314" i="11"/>
  <c r="H314" i="11"/>
  <c r="K314" i="11"/>
  <c r="D315" i="11"/>
  <c r="E315" i="11"/>
  <c r="F315" i="11"/>
  <c r="G315" i="11"/>
  <c r="H315" i="11"/>
  <c r="K315" i="11"/>
  <c r="D316" i="11"/>
  <c r="E316" i="11"/>
  <c r="F316" i="11"/>
  <c r="G316" i="11"/>
  <c r="H316" i="11"/>
  <c r="K316" i="11"/>
  <c r="D317" i="11"/>
  <c r="E317" i="11"/>
  <c r="F317" i="11"/>
  <c r="G317" i="11"/>
  <c r="H317" i="11"/>
  <c r="K317" i="11"/>
  <c r="D318" i="11"/>
  <c r="E318" i="11"/>
  <c r="F318" i="11"/>
  <c r="G318" i="11"/>
  <c r="H318" i="11"/>
  <c r="K318" i="11"/>
  <c r="D319" i="11"/>
  <c r="E319" i="11"/>
  <c r="F319" i="11"/>
  <c r="G319" i="11"/>
  <c r="H319" i="11"/>
  <c r="K319" i="11"/>
  <c r="D320" i="11"/>
  <c r="E320" i="11"/>
  <c r="F320" i="11"/>
  <c r="G320" i="11"/>
  <c r="H320" i="11"/>
  <c r="K320" i="11"/>
  <c r="D321" i="11"/>
  <c r="E321" i="11"/>
  <c r="F321" i="11"/>
  <c r="G321" i="11"/>
  <c r="H321" i="11"/>
  <c r="K321" i="11"/>
  <c r="D322" i="11"/>
  <c r="E322" i="11"/>
  <c r="F322" i="11"/>
  <c r="G322" i="11"/>
  <c r="H322" i="11"/>
  <c r="K322" i="11"/>
  <c r="D323" i="11"/>
  <c r="E323" i="11"/>
  <c r="F323" i="11"/>
  <c r="G323" i="11"/>
  <c r="H323" i="11"/>
  <c r="K323" i="11"/>
  <c r="D324" i="11"/>
  <c r="E324" i="11"/>
  <c r="F324" i="11"/>
  <c r="G324" i="11"/>
  <c r="H324" i="11"/>
  <c r="K324" i="11"/>
  <c r="D325" i="11"/>
  <c r="E325" i="11"/>
  <c r="F325" i="11"/>
  <c r="G325" i="11"/>
  <c r="H325" i="11"/>
  <c r="K325" i="11"/>
  <c r="D326" i="11"/>
  <c r="E326" i="11"/>
  <c r="F326" i="11"/>
  <c r="G326" i="11"/>
  <c r="H326" i="11"/>
  <c r="K326" i="11"/>
  <c r="D327" i="11"/>
  <c r="E327" i="11"/>
  <c r="F327" i="11"/>
  <c r="G327" i="11"/>
  <c r="H327" i="11"/>
  <c r="K327" i="11"/>
  <c r="D328" i="11"/>
  <c r="E328" i="11"/>
  <c r="F328" i="11"/>
  <c r="G328" i="11"/>
  <c r="H328" i="11"/>
  <c r="K328" i="11"/>
  <c r="D329" i="11"/>
  <c r="E329" i="11"/>
  <c r="F329" i="11"/>
  <c r="G329" i="11"/>
  <c r="H329" i="11"/>
  <c r="K329" i="11"/>
  <c r="D330" i="11"/>
  <c r="E330" i="11"/>
  <c r="F330" i="11"/>
  <c r="G330" i="11"/>
  <c r="H330" i="11"/>
  <c r="K330" i="11"/>
  <c r="D331" i="11"/>
  <c r="E331" i="11"/>
  <c r="F331" i="11"/>
  <c r="G331" i="11"/>
  <c r="H331" i="11"/>
  <c r="K331" i="11"/>
  <c r="D332" i="11"/>
  <c r="E332" i="11"/>
  <c r="F332" i="11"/>
  <c r="G332" i="11"/>
  <c r="H332" i="11"/>
  <c r="K332" i="11"/>
  <c r="D333" i="11"/>
  <c r="E333" i="11"/>
  <c r="F333" i="11"/>
  <c r="G333" i="11"/>
  <c r="H333" i="11"/>
  <c r="K333" i="11"/>
  <c r="D334" i="11"/>
  <c r="E334" i="11"/>
  <c r="F334" i="11"/>
  <c r="G334" i="11"/>
  <c r="H334" i="11"/>
  <c r="K334" i="11"/>
  <c r="D335" i="11"/>
  <c r="E335" i="11"/>
  <c r="F335" i="11"/>
  <c r="G335" i="11"/>
  <c r="H335" i="11"/>
  <c r="K335" i="11"/>
  <c r="D336" i="11"/>
  <c r="E336" i="11"/>
  <c r="F336" i="11"/>
  <c r="G336" i="11"/>
  <c r="H336" i="11"/>
  <c r="K336" i="11"/>
  <c r="D337" i="11"/>
  <c r="E337" i="11"/>
  <c r="F337" i="11"/>
  <c r="G337" i="11"/>
  <c r="H337" i="11"/>
  <c r="K337" i="11"/>
  <c r="D338" i="11"/>
  <c r="E338" i="11"/>
  <c r="F338" i="11"/>
  <c r="G338" i="11"/>
  <c r="H338" i="11"/>
  <c r="K338" i="11"/>
  <c r="D339" i="11"/>
  <c r="E339" i="11"/>
  <c r="F339" i="11"/>
  <c r="G339" i="11"/>
  <c r="H339" i="11"/>
  <c r="K339" i="11"/>
  <c r="D340" i="11"/>
  <c r="E340" i="11"/>
  <c r="F340" i="11"/>
  <c r="G340" i="11"/>
  <c r="H340" i="11"/>
  <c r="K340" i="11"/>
  <c r="D341" i="11"/>
  <c r="E341" i="11"/>
  <c r="F341" i="11"/>
  <c r="G341" i="11"/>
  <c r="H341" i="11"/>
  <c r="K341" i="11"/>
  <c r="A8" i="130"/>
  <c r="X8" i="130"/>
  <c r="C12" i="130"/>
  <c r="F12" i="130"/>
  <c r="G12" i="130"/>
  <c r="H12" i="130"/>
  <c r="I12" i="130"/>
  <c r="J12" i="130"/>
  <c r="K12" i="130"/>
  <c r="L12" i="130"/>
  <c r="M12" i="130"/>
  <c r="N12" i="130"/>
  <c r="P12" i="130"/>
  <c r="T12" i="130" s="1"/>
  <c r="Q12" i="130"/>
  <c r="R12" i="130"/>
  <c r="C13" i="130"/>
  <c r="F13" i="130"/>
  <c r="G13" i="130"/>
  <c r="H13" i="130"/>
  <c r="I13" i="130"/>
  <c r="J13" i="130"/>
  <c r="K13" i="130"/>
  <c r="L13" i="130"/>
  <c r="M13" i="130"/>
  <c r="N13" i="130"/>
  <c r="P13" i="130"/>
  <c r="T13" i="130" s="1"/>
  <c r="Q13" i="130"/>
  <c r="R13" i="130"/>
  <c r="C14" i="130"/>
  <c r="F14" i="130"/>
  <c r="G14" i="130"/>
  <c r="H14" i="130"/>
  <c r="I14" i="130"/>
  <c r="J14" i="130"/>
  <c r="K14" i="130"/>
  <c r="L14" i="130"/>
  <c r="M14" i="130"/>
  <c r="N14" i="130"/>
  <c r="P14" i="130"/>
  <c r="T14" i="130" s="1"/>
  <c r="Q14" i="130"/>
  <c r="R14" i="130"/>
  <c r="C15" i="130"/>
  <c r="F15" i="130"/>
  <c r="G15" i="130"/>
  <c r="H15" i="130"/>
  <c r="I15" i="130"/>
  <c r="J15" i="130"/>
  <c r="K15" i="130"/>
  <c r="L15" i="130"/>
  <c r="M15" i="130"/>
  <c r="N15" i="130"/>
  <c r="P15" i="130"/>
  <c r="T15" i="130" s="1"/>
  <c r="Q15" i="130"/>
  <c r="R15" i="130"/>
  <c r="C16" i="130"/>
  <c r="F16" i="130"/>
  <c r="G16" i="130"/>
  <c r="H16" i="130"/>
  <c r="I16" i="130"/>
  <c r="J16" i="130"/>
  <c r="K16" i="130"/>
  <c r="L16" i="130"/>
  <c r="M16" i="130"/>
  <c r="N16" i="130"/>
  <c r="P16" i="130"/>
  <c r="T16" i="130" s="1"/>
  <c r="Q16" i="130"/>
  <c r="R16" i="130"/>
  <c r="C17" i="130"/>
  <c r="F17" i="130"/>
  <c r="G17" i="130"/>
  <c r="H17" i="130"/>
  <c r="I17" i="130"/>
  <c r="J17" i="130"/>
  <c r="K17" i="130"/>
  <c r="L17" i="130"/>
  <c r="M17" i="130"/>
  <c r="N17" i="130"/>
  <c r="P17" i="130"/>
  <c r="T17" i="130" s="1"/>
  <c r="Q17" i="130"/>
  <c r="R17" i="130"/>
  <c r="C18" i="130"/>
  <c r="F18" i="130"/>
  <c r="G18" i="130"/>
  <c r="H18" i="130"/>
  <c r="I18" i="130"/>
  <c r="J18" i="130"/>
  <c r="K18" i="130"/>
  <c r="L18" i="130"/>
  <c r="M18" i="130"/>
  <c r="N18" i="130"/>
  <c r="P18" i="130"/>
  <c r="T18" i="130" s="1"/>
  <c r="Q18" i="130"/>
  <c r="R18" i="130"/>
  <c r="C19" i="130"/>
  <c r="F19" i="130"/>
  <c r="G19" i="130"/>
  <c r="H19" i="130"/>
  <c r="I19" i="130"/>
  <c r="J19" i="130"/>
  <c r="K19" i="130"/>
  <c r="L19" i="130"/>
  <c r="M19" i="130"/>
  <c r="N19" i="130"/>
  <c r="P19" i="130"/>
  <c r="T19" i="130" s="1"/>
  <c r="Q19" i="130"/>
  <c r="R19" i="130"/>
  <c r="C20" i="130"/>
  <c r="F20" i="130"/>
  <c r="G20" i="130"/>
  <c r="H20" i="130"/>
  <c r="I20" i="130"/>
  <c r="J20" i="130"/>
  <c r="K20" i="130"/>
  <c r="L20" i="130"/>
  <c r="M20" i="130"/>
  <c r="N20" i="130"/>
  <c r="P20" i="130"/>
  <c r="T20" i="130" s="1"/>
  <c r="Q20" i="130"/>
  <c r="R20" i="130"/>
  <c r="C21" i="130"/>
  <c r="F21" i="130"/>
  <c r="G21" i="130"/>
  <c r="H21" i="130"/>
  <c r="I21" i="130"/>
  <c r="J21" i="130"/>
  <c r="K21" i="130"/>
  <c r="L21" i="130"/>
  <c r="N21" i="130"/>
  <c r="P21" i="130"/>
  <c r="T21" i="130" s="1"/>
  <c r="Q21" i="130"/>
  <c r="R21" i="130"/>
  <c r="C22" i="130"/>
  <c r="F22" i="130"/>
  <c r="G22" i="130"/>
  <c r="H22" i="130"/>
  <c r="I22" i="130"/>
  <c r="J22" i="130"/>
  <c r="K22" i="130"/>
  <c r="L22" i="130"/>
  <c r="N22" i="130"/>
  <c r="P22" i="130"/>
  <c r="T22" i="130" s="1"/>
  <c r="Q22" i="130"/>
  <c r="R22" i="130"/>
  <c r="C23" i="130"/>
  <c r="F23" i="130"/>
  <c r="G23" i="130"/>
  <c r="H23" i="130"/>
  <c r="I23" i="130"/>
  <c r="J23" i="130"/>
  <c r="K23" i="130"/>
  <c r="L23" i="130"/>
  <c r="N23" i="130"/>
  <c r="P23" i="130"/>
  <c r="T23" i="130" s="1"/>
  <c r="Q23" i="130"/>
  <c r="R23" i="130"/>
  <c r="C24" i="130"/>
  <c r="F24" i="130"/>
  <c r="G24" i="130"/>
  <c r="H24" i="130"/>
  <c r="I24" i="130"/>
  <c r="J24" i="130"/>
  <c r="K24" i="130"/>
  <c r="L24" i="130"/>
  <c r="N24" i="130"/>
  <c r="P24" i="130"/>
  <c r="T24" i="130" s="1"/>
  <c r="Q24" i="130"/>
  <c r="R24" i="130"/>
  <c r="C25" i="130"/>
  <c r="F25" i="130"/>
  <c r="G25" i="130"/>
  <c r="H25" i="130"/>
  <c r="I25" i="130"/>
  <c r="J25" i="130"/>
  <c r="K25" i="130"/>
  <c r="L25" i="130"/>
  <c r="N25" i="130"/>
  <c r="P25" i="130"/>
  <c r="T25" i="130" s="1"/>
  <c r="Q25" i="130"/>
  <c r="R25" i="130"/>
  <c r="C26" i="130"/>
  <c r="F26" i="130"/>
  <c r="G26" i="130"/>
  <c r="H26" i="130"/>
  <c r="I26" i="130"/>
  <c r="J26" i="130"/>
  <c r="K26" i="130"/>
  <c r="L26" i="130"/>
  <c r="N26" i="130"/>
  <c r="P26" i="130"/>
  <c r="T26" i="130" s="1"/>
  <c r="Q26" i="130"/>
  <c r="R26" i="130"/>
  <c r="C28" i="130"/>
  <c r="P28" i="130"/>
  <c r="W28" i="130" s="1"/>
  <c r="Q28" i="130"/>
  <c r="R28" i="130"/>
  <c r="C29" i="130"/>
  <c r="P29" i="130"/>
  <c r="V29" i="130" s="1"/>
  <c r="Q29" i="130"/>
  <c r="R29" i="130"/>
  <c r="C30" i="130"/>
  <c r="P30" i="130"/>
  <c r="Q30" i="130"/>
  <c r="R30" i="130"/>
  <c r="C31" i="130"/>
  <c r="P31" i="130"/>
  <c r="X31" i="130" s="1"/>
  <c r="Q31" i="130"/>
  <c r="R31" i="130"/>
  <c r="C32" i="130"/>
  <c r="P32" i="130"/>
  <c r="Q32" i="130"/>
  <c r="R32" i="130"/>
  <c r="C33" i="130"/>
  <c r="P33" i="130"/>
  <c r="V33" i="130" s="1"/>
  <c r="Q33" i="130"/>
  <c r="R33" i="130"/>
  <c r="A40" i="130"/>
  <c r="M45" i="130"/>
  <c r="A24" i="114"/>
  <c r="B24" i="114"/>
  <c r="F24" i="114"/>
  <c r="G24" i="114"/>
  <c r="A25" i="114"/>
  <c r="B25" i="114"/>
  <c r="F25" i="114"/>
  <c r="G25" i="114"/>
  <c r="A26" i="114"/>
  <c r="B26" i="114"/>
  <c r="F26" i="114"/>
  <c r="G26" i="114"/>
  <c r="A29" i="114"/>
  <c r="B29" i="114"/>
  <c r="F29" i="114"/>
  <c r="G29" i="114"/>
  <c r="A30" i="114"/>
  <c r="B30" i="114"/>
  <c r="F30" i="114"/>
  <c r="G30" i="114"/>
  <c r="A31" i="114"/>
  <c r="B31" i="114"/>
  <c r="F31" i="114"/>
  <c r="G31" i="114"/>
  <c r="A34" i="114"/>
  <c r="B34" i="114"/>
  <c r="F34" i="114"/>
  <c r="G34" i="114"/>
  <c r="A35" i="114"/>
  <c r="B35" i="114"/>
  <c r="F35" i="114"/>
  <c r="G35" i="114"/>
  <c r="A36" i="114"/>
  <c r="B36" i="114"/>
  <c r="F36" i="114"/>
  <c r="G36" i="114"/>
  <c r="B7" i="111"/>
  <c r="A3" i="114" s="1"/>
  <c r="F7" i="111"/>
  <c r="I7" i="111"/>
  <c r="D11" i="111"/>
  <c r="C12" i="114" s="1"/>
  <c r="D12" i="111"/>
  <c r="C13" i="114" s="1"/>
  <c r="B39" i="111"/>
  <c r="G39" i="111"/>
  <c r="B40" i="111"/>
  <c r="G40" i="111"/>
  <c r="B41" i="111"/>
  <c r="G41" i="111"/>
  <c r="B45" i="111"/>
  <c r="G45" i="111"/>
  <c r="B46" i="111"/>
  <c r="G46" i="111"/>
  <c r="B47" i="111"/>
  <c r="G47" i="111"/>
  <c r="B51" i="111"/>
  <c r="G51" i="111"/>
  <c r="B52" i="111"/>
  <c r="G52" i="111"/>
  <c r="B53" i="111"/>
  <c r="G53" i="111"/>
  <c r="A8" i="142"/>
  <c r="M8" i="142"/>
  <c r="M23" i="130" l="1"/>
  <c r="M24" i="130"/>
  <c r="I140" i="10"/>
  <c r="M21" i="130"/>
  <c r="I137" i="10"/>
  <c r="J300" i="10"/>
  <c r="J228" i="10"/>
  <c r="M26" i="130"/>
  <c r="M22" i="130"/>
  <c r="J295" i="10"/>
  <c r="I272" i="10"/>
  <c r="J289" i="10"/>
  <c r="J290" i="10"/>
  <c r="I246" i="10"/>
  <c r="J256" i="10"/>
  <c r="J274" i="10"/>
  <c r="I299" i="10"/>
  <c r="J267" i="10"/>
  <c r="I277" i="10"/>
  <c r="J229" i="10"/>
  <c r="J250" i="10"/>
  <c r="I276" i="10"/>
  <c r="J298" i="10"/>
  <c r="I301" i="10"/>
  <c r="I300" i="10"/>
  <c r="I298" i="10"/>
  <c r="J299" i="10"/>
  <c r="I264" i="10"/>
  <c r="I274" i="10"/>
  <c r="J257" i="10"/>
  <c r="J294" i="10"/>
  <c r="I250" i="10"/>
  <c r="J262" i="10"/>
  <c r="I237" i="10"/>
  <c r="J269" i="10"/>
  <c r="U29" i="130"/>
  <c r="U33" i="130"/>
  <c r="V28" i="130"/>
  <c r="V31" i="130"/>
  <c r="W33" i="130"/>
  <c r="W29" i="130"/>
  <c r="W31" i="130"/>
  <c r="U31" i="130"/>
  <c r="U28" i="130"/>
  <c r="X33" i="130"/>
  <c r="J198" i="115"/>
  <c r="H189" i="115"/>
  <c r="F251" i="115"/>
  <c r="J251" i="115"/>
  <c r="H223" i="115"/>
  <c r="D165" i="115"/>
  <c r="E238" i="115"/>
  <c r="H245" i="115"/>
  <c r="H256" i="115"/>
  <c r="F215" i="115"/>
  <c r="E185" i="115"/>
  <c r="F241" i="115"/>
  <c r="J213" i="115"/>
  <c r="D241" i="115"/>
  <c r="E192" i="115"/>
  <c r="H251" i="115"/>
  <c r="D200" i="115"/>
  <c r="E173" i="115"/>
  <c r="D251" i="115"/>
  <c r="E159" i="115"/>
  <c r="E198" i="115"/>
  <c r="H169" i="115"/>
  <c r="F169" i="115"/>
  <c r="F218" i="115"/>
  <c r="J255" i="115"/>
  <c r="D218" i="115"/>
  <c r="D205" i="115"/>
  <c r="J234" i="115"/>
  <c r="E215" i="115"/>
  <c r="J254" i="11"/>
  <c r="H244" i="115"/>
  <c r="H234" i="115"/>
  <c r="J223" i="115"/>
  <c r="D215" i="115"/>
  <c r="F234" i="115"/>
  <c r="E234" i="115"/>
  <c r="D183" i="115"/>
  <c r="D211" i="115"/>
  <c r="J190" i="115"/>
  <c r="F181" i="115"/>
  <c r="H190" i="115"/>
  <c r="H168" i="115"/>
  <c r="E239" i="115"/>
  <c r="D230" i="115"/>
  <c r="D210" i="115"/>
  <c r="D190" i="115"/>
  <c r="E168" i="115"/>
  <c r="F155" i="115"/>
  <c r="D208" i="115"/>
  <c r="F197" i="115"/>
  <c r="E197" i="115"/>
  <c r="H226" i="115"/>
  <c r="J215" i="115"/>
  <c r="D151" i="115"/>
  <c r="I322" i="11"/>
  <c r="J268" i="11"/>
  <c r="J257" i="11"/>
  <c r="D236" i="115"/>
  <c r="F236" i="115"/>
  <c r="H236" i="115"/>
  <c r="F229" i="115"/>
  <c r="D174" i="115"/>
  <c r="E174" i="115"/>
  <c r="D166" i="115"/>
  <c r="F166" i="115"/>
  <c r="J166" i="115"/>
  <c r="F235" i="115"/>
  <c r="D229" i="115"/>
  <c r="J295" i="11"/>
  <c r="J272" i="11"/>
  <c r="I297" i="11"/>
  <c r="E255" i="115"/>
  <c r="J247" i="115"/>
  <c r="F228" i="115"/>
  <c r="H218" i="115"/>
  <c r="J218" i="115"/>
  <c r="J293" i="11"/>
  <c r="H247" i="115"/>
  <c r="H240" i="115"/>
  <c r="I302" i="11"/>
  <c r="F255" i="115"/>
  <c r="H255" i="115"/>
  <c r="F150" i="115"/>
  <c r="E247" i="115"/>
  <c r="F247" i="115"/>
  <c r="I299" i="11"/>
  <c r="I272" i="11"/>
  <c r="I267" i="11"/>
  <c r="D253" i="115"/>
  <c r="F253" i="115"/>
  <c r="J138" i="115"/>
  <c r="E252" i="115"/>
  <c r="J245" i="115"/>
  <c r="J238" i="115"/>
  <c r="J159" i="115"/>
  <c r="J264" i="11"/>
  <c r="E232" i="115"/>
  <c r="H232" i="115"/>
  <c r="I293" i="11"/>
  <c r="J237" i="115"/>
  <c r="D214" i="115"/>
  <c r="H214" i="115"/>
  <c r="J176" i="115"/>
  <c r="J266" i="11"/>
  <c r="F237" i="115"/>
  <c r="J230" i="115"/>
  <c r="F195" i="115"/>
  <c r="H176" i="115"/>
  <c r="E167" i="115"/>
  <c r="M25" i="130"/>
  <c r="F244" i="115"/>
  <c r="D244" i="115"/>
  <c r="H202" i="115"/>
  <c r="D176" i="115"/>
  <c r="E237" i="115"/>
  <c r="H237" i="115"/>
  <c r="H166" i="115"/>
  <c r="H242" i="115"/>
  <c r="J236" i="115"/>
  <c r="F230" i="115"/>
  <c r="H230" i="115"/>
  <c r="J211" i="115"/>
  <c r="E201" i="115"/>
  <c r="E166" i="115"/>
  <c r="E155" i="115"/>
  <c r="D155" i="115"/>
  <c r="I295" i="11"/>
  <c r="E200" i="115"/>
  <c r="I276" i="11"/>
  <c r="I260" i="11"/>
  <c r="F208" i="115"/>
  <c r="J173" i="115"/>
  <c r="E205" i="115"/>
  <c r="J297" i="11"/>
  <c r="J279" i="11"/>
  <c r="J271" i="11"/>
  <c r="J258" i="11"/>
  <c r="H142" i="11"/>
  <c r="E243" i="115"/>
  <c r="F210" i="115"/>
  <c r="J205" i="115"/>
  <c r="J200" i="115"/>
  <c r="E191" i="115"/>
  <c r="H187" i="115"/>
  <c r="F183" i="115"/>
  <c r="F177" i="115"/>
  <c r="H174" i="115"/>
  <c r="J170" i="115"/>
  <c r="H161" i="115"/>
  <c r="J155" i="115"/>
  <c r="H151" i="115"/>
  <c r="I269" i="11"/>
  <c r="I265" i="11"/>
  <c r="G142" i="11"/>
  <c r="J142" i="11" s="1"/>
  <c r="D243" i="115"/>
  <c r="J239" i="115"/>
  <c r="E225" i="115"/>
  <c r="F205" i="115"/>
  <c r="H200" i="115"/>
  <c r="D191" i="115"/>
  <c r="F187" i="115"/>
  <c r="E183" i="115"/>
  <c r="F174" i="115"/>
  <c r="F170" i="115"/>
  <c r="F161" i="115"/>
  <c r="H155" i="115"/>
  <c r="E151" i="115"/>
  <c r="J241" i="115"/>
  <c r="H238" i="115"/>
  <c r="E236" i="115"/>
  <c r="F232" i="115"/>
  <c r="F223" i="115"/>
  <c r="F213" i="115"/>
  <c r="J208" i="115"/>
  <c r="E199" i="115"/>
  <c r="F190" i="115"/>
  <c r="J185" i="115"/>
  <c r="F176" i="115"/>
  <c r="H173" i="115"/>
  <c r="E169" i="115"/>
  <c r="H159" i="115"/>
  <c r="F154" i="115"/>
  <c r="I251" i="11"/>
  <c r="J244" i="115"/>
  <c r="H241" i="115"/>
  <c r="F238" i="115"/>
  <c r="D232" i="115"/>
  <c r="J228" i="115"/>
  <c r="E223" i="115"/>
  <c r="H217" i="115"/>
  <c r="H208" i="115"/>
  <c r="H185" i="115"/>
  <c r="J181" i="115"/>
  <c r="F173" i="115"/>
  <c r="D169" i="115"/>
  <c r="F159" i="115"/>
  <c r="E154" i="115"/>
  <c r="J282" i="11"/>
  <c r="I323" i="11"/>
  <c r="I274" i="11"/>
  <c r="H235" i="115"/>
  <c r="F231" i="115"/>
  <c r="D228" i="115"/>
  <c r="F216" i="115"/>
  <c r="J202" i="115"/>
  <c r="F198" i="115"/>
  <c r="H192" i="115"/>
  <c r="D185" i="115"/>
  <c r="E181" i="115"/>
  <c r="H138" i="115"/>
  <c r="J303" i="11"/>
  <c r="J296" i="11"/>
  <c r="J278" i="11"/>
  <c r="I281" i="11"/>
  <c r="J251" i="11"/>
  <c r="J252" i="115"/>
  <c r="H175" i="115"/>
  <c r="H152" i="115"/>
  <c r="I327" i="11"/>
  <c r="I325" i="11"/>
  <c r="J280" i="11"/>
  <c r="I278" i="11"/>
  <c r="I268" i="11"/>
  <c r="H252" i="115"/>
  <c r="F220" i="115"/>
  <c r="H211" i="115"/>
  <c r="D198" i="115"/>
  <c r="F184" i="115"/>
  <c r="F180" i="115"/>
  <c r="E175" i="115"/>
  <c r="J172" i="115"/>
  <c r="D168" i="115"/>
  <c r="J163" i="115"/>
  <c r="E152" i="115"/>
  <c r="J252" i="11"/>
  <c r="F252" i="115"/>
  <c r="J240" i="115"/>
  <c r="J226" i="115"/>
  <c r="F211" i="115"/>
  <c r="H207" i="115"/>
  <c r="F201" i="115"/>
  <c r="J188" i="115"/>
  <c r="H172" i="115"/>
  <c r="H157" i="115"/>
  <c r="D152" i="115"/>
  <c r="J141" i="10"/>
  <c r="I321" i="11"/>
  <c r="J243" i="115"/>
  <c r="J191" i="115"/>
  <c r="J183" i="115"/>
  <c r="I291" i="11"/>
  <c r="K142" i="11"/>
  <c r="H243" i="115"/>
  <c r="F240" i="115"/>
  <c r="F191" i="115"/>
  <c r="J187" i="115"/>
  <c r="J174" i="115"/>
  <c r="J151" i="115"/>
  <c r="U30" i="130"/>
  <c r="V30" i="130"/>
  <c r="W30" i="130"/>
  <c r="X30" i="130"/>
  <c r="J339" i="11"/>
  <c r="J338" i="11"/>
  <c r="U32" i="130"/>
  <c r="V32" i="130"/>
  <c r="W32" i="130"/>
  <c r="X32" i="130"/>
  <c r="I330" i="11"/>
  <c r="I339" i="11"/>
  <c r="I331" i="11"/>
  <c r="I333" i="11"/>
  <c r="D209" i="115"/>
  <c r="F209" i="115"/>
  <c r="J209" i="115"/>
  <c r="E209" i="115"/>
  <c r="H209" i="115"/>
  <c r="X29" i="130"/>
  <c r="J326" i="11"/>
  <c r="J324" i="11"/>
  <c r="I335" i="11"/>
  <c r="J328" i="11"/>
  <c r="X28" i="130"/>
  <c r="J340" i="11"/>
  <c r="J335" i="11"/>
  <c r="J337" i="11"/>
  <c r="J334" i="11"/>
  <c r="I329" i="11"/>
  <c r="I290" i="11"/>
  <c r="I292" i="11"/>
  <c r="J330" i="11"/>
  <c r="I328" i="11"/>
  <c r="J308" i="11"/>
  <c r="J301" i="11"/>
  <c r="J307" i="11"/>
  <c r="I262" i="11"/>
  <c r="I341" i="11"/>
  <c r="I286" i="11"/>
  <c r="J321" i="11"/>
  <c r="J299" i="11"/>
  <c r="J294" i="11"/>
  <c r="J298" i="11"/>
  <c r="J292" i="11"/>
  <c r="I288" i="11"/>
  <c r="I340" i="11"/>
  <c r="J332" i="11"/>
  <c r="I332" i="11"/>
  <c r="J323" i="11"/>
  <c r="J333" i="11"/>
  <c r="J331" i="11"/>
  <c r="I337" i="11"/>
  <c r="J327" i="11"/>
  <c r="I301" i="11"/>
  <c r="I300" i="11"/>
  <c r="J283" i="10"/>
  <c r="J273" i="10"/>
  <c r="J282" i="10"/>
  <c r="J280" i="10"/>
  <c r="J278" i="10"/>
  <c r="J275" i="10"/>
  <c r="J276" i="10"/>
  <c r="J306" i="11"/>
  <c r="J304" i="11"/>
  <c r="J302" i="11"/>
  <c r="I307" i="11"/>
  <c r="I303" i="11"/>
  <c r="J281" i="11"/>
  <c r="J285" i="11"/>
  <c r="J341" i="11"/>
  <c r="I308" i="11"/>
  <c r="I306" i="11"/>
  <c r="I304" i="11"/>
  <c r="J286" i="11"/>
  <c r="J287" i="11"/>
  <c r="I326" i="11"/>
  <c r="I324" i="11"/>
  <c r="J291" i="11"/>
  <c r="J288" i="11"/>
  <c r="J290" i="11"/>
  <c r="J289" i="11"/>
  <c r="I258" i="11"/>
  <c r="I338" i="11"/>
  <c r="I287" i="11"/>
  <c r="J276" i="11"/>
  <c r="J277" i="11"/>
  <c r="I264" i="11"/>
  <c r="E143" i="11"/>
  <c r="F143" i="11"/>
  <c r="G143" i="11"/>
  <c r="H143" i="11"/>
  <c r="K143" i="11"/>
  <c r="C144" i="11"/>
  <c r="I336" i="11"/>
  <c r="J300" i="11"/>
  <c r="I289" i="11"/>
  <c r="I277" i="11"/>
  <c r="J262" i="11"/>
  <c r="J150" i="115"/>
  <c r="E150" i="115"/>
  <c r="H150" i="115"/>
  <c r="I290" i="10"/>
  <c r="I288" i="10"/>
  <c r="I282" i="10"/>
  <c r="I283" i="11"/>
  <c r="J274" i="11"/>
  <c r="I273" i="11"/>
  <c r="I263" i="11"/>
  <c r="J260" i="11"/>
  <c r="I259" i="11"/>
  <c r="I334" i="11"/>
  <c r="J325" i="11"/>
  <c r="J322" i="11"/>
  <c r="I285" i="11"/>
  <c r="I275" i="11"/>
  <c r="I261" i="11"/>
  <c r="I298" i="11"/>
  <c r="I279" i="11"/>
  <c r="J275" i="11"/>
  <c r="J273" i="11"/>
  <c r="J329" i="11"/>
  <c r="J305" i="11"/>
  <c r="I294" i="11"/>
  <c r="J265" i="11"/>
  <c r="I227" i="10"/>
  <c r="I226" i="10"/>
  <c r="J336" i="11"/>
  <c r="I296" i="11"/>
  <c r="J283" i="11"/>
  <c r="J284" i="11"/>
  <c r="I271" i="11"/>
  <c r="J261" i="11"/>
  <c r="J259" i="11"/>
  <c r="I255" i="11"/>
  <c r="I253" i="11"/>
  <c r="H233" i="115"/>
  <c r="J233" i="115"/>
  <c r="D233" i="115"/>
  <c r="E233" i="115"/>
  <c r="F233" i="115"/>
  <c r="I284" i="11"/>
  <c r="I305" i="11"/>
  <c r="I280" i="11"/>
  <c r="J269" i="11"/>
  <c r="J255" i="11"/>
  <c r="J253" i="11"/>
  <c r="I252" i="11"/>
  <c r="J251" i="10"/>
  <c r="J246" i="10"/>
  <c r="J244" i="10"/>
  <c r="J247" i="10"/>
  <c r="J245" i="10"/>
  <c r="J241" i="10"/>
  <c r="J248" i="10"/>
  <c r="I282" i="11"/>
  <c r="I270" i="11"/>
  <c r="J267" i="11"/>
  <c r="I266" i="11"/>
  <c r="I257" i="11"/>
  <c r="I256" i="11"/>
  <c r="I254" i="11"/>
  <c r="E249" i="115"/>
  <c r="D249" i="115"/>
  <c r="H249" i="115"/>
  <c r="J249" i="115"/>
  <c r="E222" i="115"/>
  <c r="F222" i="115"/>
  <c r="H222" i="115"/>
  <c r="J222" i="115"/>
  <c r="J182" i="115"/>
  <c r="H182" i="115"/>
  <c r="E182" i="115"/>
  <c r="F182" i="115"/>
  <c r="I270" i="10"/>
  <c r="I248" i="10"/>
  <c r="I238" i="10"/>
  <c r="J227" i="10"/>
  <c r="J226" i="10"/>
  <c r="J270" i="11"/>
  <c r="J263" i="11"/>
  <c r="J256" i="11"/>
  <c r="F142" i="11"/>
  <c r="J196" i="115"/>
  <c r="D196" i="115"/>
  <c r="H196" i="115"/>
  <c r="F196" i="115"/>
  <c r="E196" i="115"/>
  <c r="D153" i="115"/>
  <c r="F153" i="115"/>
  <c r="J153" i="115"/>
  <c r="E153" i="115"/>
  <c r="H153" i="115"/>
  <c r="I293" i="10"/>
  <c r="I296" i="10"/>
  <c r="J263" i="10"/>
  <c r="J260" i="10"/>
  <c r="J236" i="10"/>
  <c r="J234" i="10"/>
  <c r="J232" i="10"/>
  <c r="J237" i="10"/>
  <c r="J235" i="10"/>
  <c r="J233" i="10"/>
  <c r="E142" i="11"/>
  <c r="H212" i="115"/>
  <c r="J212" i="115"/>
  <c r="E212" i="115"/>
  <c r="F212" i="115"/>
  <c r="E204" i="115"/>
  <c r="D204" i="115"/>
  <c r="F204" i="115"/>
  <c r="H204" i="115"/>
  <c r="J204" i="115"/>
  <c r="E162" i="115"/>
  <c r="F162" i="115"/>
  <c r="H162" i="115"/>
  <c r="J162" i="115"/>
  <c r="J252" i="10"/>
  <c r="E141" i="10"/>
  <c r="C142" i="10"/>
  <c r="I230" i="10"/>
  <c r="F254" i="115"/>
  <c r="H254" i="115"/>
  <c r="J254" i="115"/>
  <c r="E254" i="115"/>
  <c r="J203" i="115"/>
  <c r="H203" i="115"/>
  <c r="E203" i="115"/>
  <c r="F203" i="115"/>
  <c r="I294" i="10"/>
  <c r="I292" i="10"/>
  <c r="F179" i="115"/>
  <c r="D179" i="115"/>
  <c r="E179" i="115"/>
  <c r="H179" i="115"/>
  <c r="J179" i="115"/>
  <c r="I263" i="10"/>
  <c r="I260" i="10"/>
  <c r="I258" i="10"/>
  <c r="J255" i="10"/>
  <c r="J254" i="10"/>
  <c r="E194" i="115"/>
  <c r="D194" i="115"/>
  <c r="H194" i="115"/>
  <c r="J194" i="115"/>
  <c r="D160" i="115"/>
  <c r="F160" i="115"/>
  <c r="J160" i="115"/>
  <c r="H160" i="115"/>
  <c r="I255" i="10"/>
  <c r="I254" i="10"/>
  <c r="I252" i="10"/>
  <c r="I244" i="10"/>
  <c r="I242" i="10"/>
  <c r="I236" i="10"/>
  <c r="I232" i="10"/>
  <c r="E250" i="115"/>
  <c r="F250" i="115"/>
  <c r="H250" i="115"/>
  <c r="J250" i="115"/>
  <c r="D206" i="115"/>
  <c r="F206" i="115"/>
  <c r="H206" i="115"/>
  <c r="E206" i="115"/>
  <c r="J206" i="115"/>
  <c r="J264" i="10"/>
  <c r="J265" i="10"/>
  <c r="J259" i="10"/>
  <c r="F249" i="115"/>
  <c r="D222" i="115"/>
  <c r="F186" i="115"/>
  <c r="J186" i="115"/>
  <c r="E186" i="115"/>
  <c r="H186" i="115"/>
  <c r="I291" i="10"/>
  <c r="I281" i="10"/>
  <c r="I280" i="10"/>
  <c r="I278" i="10"/>
  <c r="J230" i="10"/>
  <c r="I229" i="10"/>
  <c r="I228" i="10"/>
  <c r="H253" i="115"/>
  <c r="F248" i="115"/>
  <c r="J248" i="115"/>
  <c r="D248" i="115"/>
  <c r="E248" i="115"/>
  <c r="H248" i="115"/>
  <c r="F245" i="115"/>
  <c r="E231" i="115"/>
  <c r="J229" i="115"/>
  <c r="H229" i="115"/>
  <c r="D226" i="115"/>
  <c r="F226" i="115"/>
  <c r="H220" i="115"/>
  <c r="D220" i="115"/>
  <c r="H216" i="115"/>
  <c r="E214" i="115"/>
  <c r="J193" i="115"/>
  <c r="F188" i="115"/>
  <c r="E180" i="115"/>
  <c r="F165" i="115"/>
  <c r="H165" i="115"/>
  <c r="J165" i="115"/>
  <c r="E158" i="115"/>
  <c r="I283" i="10"/>
  <c r="I266" i="10"/>
  <c r="J258" i="10"/>
  <c r="I257" i="10"/>
  <c r="I256" i="10"/>
  <c r="J243" i="10"/>
  <c r="I231" i="10"/>
  <c r="E245" i="115"/>
  <c r="F225" i="115"/>
  <c r="F199" i="115"/>
  <c r="H197" i="115"/>
  <c r="J197" i="115"/>
  <c r="J285" i="10"/>
  <c r="J286" i="10"/>
  <c r="I285" i="10"/>
  <c r="I284" i="10"/>
  <c r="J271" i="10"/>
  <c r="I259" i="10"/>
  <c r="I247" i="10"/>
  <c r="J231" i="10"/>
  <c r="H231" i="115"/>
  <c r="J231" i="115"/>
  <c r="H219" i="115"/>
  <c r="E219" i="115"/>
  <c r="D219" i="115"/>
  <c r="F219" i="115"/>
  <c r="F214" i="115"/>
  <c r="J214" i="115"/>
  <c r="F193" i="115"/>
  <c r="E193" i="115"/>
  <c r="H193" i="115"/>
  <c r="D188" i="115"/>
  <c r="H188" i="115"/>
  <c r="H180" i="115"/>
  <c r="J180" i="115"/>
  <c r="F158" i="115"/>
  <c r="H158" i="115"/>
  <c r="J158" i="115"/>
  <c r="E138" i="115"/>
  <c r="F138" i="115"/>
  <c r="I287" i="10"/>
  <c r="I275" i="10"/>
  <c r="I240" i="10"/>
  <c r="E256" i="115"/>
  <c r="F256" i="115"/>
  <c r="J256" i="115"/>
  <c r="J235" i="115"/>
  <c r="H201" i="115"/>
  <c r="D167" i="115"/>
  <c r="J167" i="115"/>
  <c r="H167" i="115"/>
  <c r="J157" i="115"/>
  <c r="J287" i="10"/>
  <c r="J261" i="10"/>
  <c r="I268" i="10"/>
  <c r="J242" i="10"/>
  <c r="J249" i="10"/>
  <c r="J253" i="115"/>
  <c r="E253" i="115"/>
  <c r="H225" i="115"/>
  <c r="J225" i="115"/>
  <c r="D216" i="115"/>
  <c r="J216" i="115"/>
  <c r="J207" i="115"/>
  <c r="J199" i="115"/>
  <c r="H199" i="115"/>
  <c r="J171" i="115"/>
  <c r="D164" i="115"/>
  <c r="E164" i="115"/>
  <c r="H164" i="115"/>
  <c r="F164" i="115"/>
  <c r="J270" i="10"/>
  <c r="J277" i="10"/>
  <c r="I249" i="10"/>
  <c r="I235" i="10"/>
  <c r="D235" i="115"/>
  <c r="F227" i="115"/>
  <c r="J210" i="115"/>
  <c r="H210" i="115"/>
  <c r="D201" i="115"/>
  <c r="E184" i="115"/>
  <c r="J178" i="115"/>
  <c r="F171" i="115"/>
  <c r="H163" i="115"/>
  <c r="E163" i="115"/>
  <c r="F163" i="115"/>
  <c r="J284" i="10"/>
  <c r="J292" i="10"/>
  <c r="J293" i="10"/>
  <c r="J279" i="10"/>
  <c r="I265" i="10"/>
  <c r="I251" i="10"/>
  <c r="J238" i="10"/>
  <c r="E227" i="115"/>
  <c r="F221" i="115"/>
  <c r="D221" i="115"/>
  <c r="H221" i="115"/>
  <c r="J221" i="115"/>
  <c r="F207" i="115"/>
  <c r="D207" i="115"/>
  <c r="D195" i="115"/>
  <c r="H195" i="115"/>
  <c r="J195" i="115"/>
  <c r="E178" i="115"/>
  <c r="E171" i="115"/>
  <c r="D157" i="115"/>
  <c r="F157" i="115"/>
  <c r="I279" i="10"/>
  <c r="J266" i="10"/>
  <c r="J225" i="10"/>
  <c r="D239" i="115"/>
  <c r="H239" i="115"/>
  <c r="J220" i="115"/>
  <c r="H184" i="115"/>
  <c r="J184" i="115"/>
  <c r="D171" i="115"/>
  <c r="H156" i="115"/>
  <c r="D156" i="115"/>
  <c r="E156" i="115"/>
  <c r="F156" i="115"/>
  <c r="J156" i="115"/>
  <c r="I286" i="10"/>
  <c r="J253" i="10"/>
  <c r="J240" i="10"/>
  <c r="I234" i="10"/>
  <c r="I225" i="10"/>
  <c r="J137" i="10"/>
  <c r="J138" i="10"/>
  <c r="J139" i="10"/>
  <c r="J140" i="10"/>
  <c r="D246" i="115"/>
  <c r="E246" i="115"/>
  <c r="F246" i="115"/>
  <c r="H246" i="115"/>
  <c r="H227" i="115"/>
  <c r="J227" i="115"/>
  <c r="F178" i="115"/>
  <c r="H178" i="115"/>
  <c r="C139" i="115"/>
  <c r="J291" i="10"/>
  <c r="J288" i="10"/>
  <c r="I295" i="10"/>
  <c r="J272" i="10"/>
  <c r="J281" i="10"/>
  <c r="J268" i="10"/>
  <c r="I262" i="10"/>
  <c r="I253" i="10"/>
  <c r="J239" i="10"/>
  <c r="I138" i="10"/>
  <c r="I141" i="10"/>
  <c r="F192" i="115"/>
  <c r="J192" i="115"/>
  <c r="H177" i="115"/>
  <c r="E177" i="115"/>
  <c r="J177" i="115"/>
  <c r="J175" i="115"/>
  <c r="F175" i="115"/>
  <c r="F152" i="115"/>
  <c r="I289" i="10"/>
  <c r="I261" i="10"/>
  <c r="I233" i="10"/>
  <c r="J296" i="10"/>
  <c r="J297" i="10"/>
  <c r="I267" i="10"/>
  <c r="I239" i="10"/>
  <c r="F242" i="115"/>
  <c r="E240" i="115"/>
  <c r="E217" i="115"/>
  <c r="D213" i="115"/>
  <c r="H213" i="115"/>
  <c r="F189" i="115"/>
  <c r="D187" i="115"/>
  <c r="E161" i="115"/>
  <c r="I297" i="10"/>
  <c r="I269" i="10"/>
  <c r="I241" i="10"/>
  <c r="D202" i="115"/>
  <c r="F202" i="115"/>
  <c r="H170" i="115"/>
  <c r="E170" i="115"/>
  <c r="D161" i="115"/>
  <c r="J154" i="115"/>
  <c r="H154" i="115"/>
  <c r="I271" i="10"/>
  <c r="I243" i="10"/>
  <c r="E242" i="115"/>
  <c r="J242" i="115"/>
  <c r="J217" i="115"/>
  <c r="F217" i="115"/>
  <c r="J189" i="115"/>
  <c r="D189" i="115"/>
  <c r="F172" i="115"/>
  <c r="D172" i="115"/>
  <c r="I273" i="10"/>
  <c r="I245" i="10"/>
  <c r="H228" i="115"/>
  <c r="H181" i="115"/>
  <c r="F168" i="115"/>
  <c r="J143" i="11" l="1"/>
  <c r="G240" i="115"/>
  <c r="I201" i="115"/>
  <c r="I172" i="115"/>
  <c r="I190" i="115"/>
  <c r="G191" i="115"/>
  <c r="G239" i="115"/>
  <c r="I169" i="115"/>
  <c r="I163" i="115"/>
  <c r="I186" i="115"/>
  <c r="G193" i="115"/>
  <c r="G212" i="115"/>
  <c r="I176" i="115"/>
  <c r="I192" i="115"/>
  <c r="G166" i="115"/>
  <c r="I223" i="115"/>
  <c r="G241" i="115"/>
  <c r="I241" i="115"/>
  <c r="G215" i="115"/>
  <c r="I205" i="115"/>
  <c r="I178" i="115"/>
  <c r="G173" i="115"/>
  <c r="I212" i="115"/>
  <c r="G202" i="115"/>
  <c r="I255" i="115"/>
  <c r="G222" i="115"/>
  <c r="I250" i="115"/>
  <c r="G217" i="115"/>
  <c r="G184" i="115"/>
  <c r="I180" i="115"/>
  <c r="G246" i="115"/>
  <c r="G244" i="115"/>
  <c r="G162" i="115"/>
  <c r="G196" i="115"/>
  <c r="I179" i="115"/>
  <c r="I239" i="115"/>
  <c r="I209" i="115"/>
  <c r="G250" i="115"/>
  <c r="I246" i="115"/>
  <c r="G206" i="115"/>
  <c r="G210" i="115"/>
  <c r="I183" i="115"/>
  <c r="G200" i="115"/>
  <c r="G199" i="115"/>
  <c r="I181" i="115"/>
  <c r="I184" i="115"/>
  <c r="I237" i="115"/>
  <c r="G216" i="115"/>
  <c r="I204" i="115"/>
  <c r="G248" i="115"/>
  <c r="G254" i="115"/>
  <c r="G253" i="115"/>
  <c r="I195" i="115"/>
  <c r="G256" i="115"/>
  <c r="G255" i="115"/>
  <c r="G249" i="115"/>
  <c r="G209" i="115"/>
  <c r="D139" i="115"/>
  <c r="H139" i="115"/>
  <c r="J139" i="115"/>
  <c r="C140" i="115"/>
  <c r="E139" i="115"/>
  <c r="I139" i="115" s="1"/>
  <c r="F139" i="115"/>
  <c r="I185" i="115"/>
  <c r="G251" i="115"/>
  <c r="G252" i="115"/>
  <c r="G175" i="115"/>
  <c r="I197" i="115"/>
  <c r="I240" i="115"/>
  <c r="G180" i="115"/>
  <c r="I182" i="115"/>
  <c r="G190" i="115"/>
  <c r="G188" i="115"/>
  <c r="I175" i="115"/>
  <c r="I191" i="115"/>
  <c r="C143" i="10"/>
  <c r="E142" i="10"/>
  <c r="F142" i="10"/>
  <c r="G142" i="10"/>
  <c r="K142" i="10"/>
  <c r="H142" i="10"/>
  <c r="I216" i="115"/>
  <c r="I238" i="115"/>
  <c r="I221" i="115"/>
  <c r="I220" i="115"/>
  <c r="I173" i="115"/>
  <c r="G186" i="115"/>
  <c r="G185" i="115"/>
  <c r="G187" i="115"/>
  <c r="G168" i="115"/>
  <c r="G167" i="115"/>
  <c r="G205" i="115"/>
  <c r="G223" i="115"/>
  <c r="G189" i="115"/>
  <c r="G213" i="115"/>
  <c r="G172" i="115"/>
  <c r="G171" i="115"/>
  <c r="I162" i="115"/>
  <c r="K144" i="11"/>
  <c r="C145" i="11"/>
  <c r="H144" i="11"/>
  <c r="E144" i="11"/>
  <c r="F144" i="11"/>
  <c r="I144" i="11" s="1"/>
  <c r="G144" i="11"/>
  <c r="G221" i="115"/>
  <c r="G220" i="115"/>
  <c r="G201" i="115"/>
  <c r="I138" i="115"/>
  <c r="I256" i="115"/>
  <c r="I198" i="115"/>
  <c r="G195" i="115"/>
  <c r="G174" i="115"/>
  <c r="G194" i="115"/>
  <c r="G192" i="115"/>
  <c r="I177" i="115"/>
  <c r="G183" i="115"/>
  <c r="G181" i="115"/>
  <c r="G211" i="115"/>
  <c r="I202" i="115"/>
  <c r="I215" i="115"/>
  <c r="I214" i="115"/>
  <c r="I165" i="115"/>
  <c r="I164" i="115"/>
  <c r="I143" i="11"/>
  <c r="I142" i="11"/>
  <c r="G178" i="115"/>
  <c r="I168" i="115"/>
  <c r="I166" i="115"/>
  <c r="G219" i="115"/>
  <c r="I196" i="115"/>
  <c r="G138" i="115"/>
  <c r="I211" i="115"/>
  <c r="G237" i="115"/>
  <c r="I170" i="115"/>
  <c r="G238" i="115"/>
  <c r="I187" i="115"/>
  <c r="G165" i="115"/>
  <c r="I189" i="115"/>
  <c r="I188" i="115"/>
  <c r="I167" i="115"/>
  <c r="I218" i="115"/>
  <c r="I217" i="115"/>
  <c r="I174" i="115"/>
  <c r="I194" i="115"/>
  <c r="G245" i="115"/>
  <c r="G243" i="115"/>
  <c r="I193" i="115"/>
  <c r="G177" i="115"/>
  <c r="G198" i="115"/>
  <c r="G197" i="115"/>
  <c r="I200" i="115"/>
  <c r="I208" i="115"/>
  <c r="I207" i="115"/>
  <c r="I245" i="115"/>
  <c r="I244" i="115"/>
  <c r="I254" i="115"/>
  <c r="I253" i="115"/>
  <c r="G169" i="115"/>
  <c r="G182" i="115"/>
  <c r="I242" i="115"/>
  <c r="I243" i="115"/>
  <c r="I213" i="115"/>
  <c r="G218" i="115"/>
  <c r="I206" i="115"/>
  <c r="G242" i="115"/>
  <c r="I199" i="115"/>
  <c r="G208" i="115"/>
  <c r="I171" i="115"/>
  <c r="G179" i="115"/>
  <c r="G214" i="115"/>
  <c r="G163" i="115"/>
  <c r="G164" i="115"/>
  <c r="I210" i="115"/>
  <c r="G176" i="115"/>
  <c r="I252" i="115"/>
  <c r="I249" i="115"/>
  <c r="I247" i="115"/>
  <c r="I251" i="115"/>
  <c r="I248" i="115"/>
  <c r="G204" i="115"/>
  <c r="G203" i="115"/>
  <c r="G170" i="115"/>
  <c r="I222" i="115"/>
  <c r="I219" i="115"/>
  <c r="G247" i="115"/>
  <c r="G207" i="115"/>
  <c r="I203" i="115"/>
  <c r="G139" i="115" l="1"/>
  <c r="E145" i="11"/>
  <c r="F145" i="11"/>
  <c r="G145" i="11"/>
  <c r="J145" i="11" s="1"/>
  <c r="H145" i="11"/>
  <c r="K145" i="11"/>
  <c r="C146" i="11"/>
  <c r="I142" i="10"/>
  <c r="J144" i="11"/>
  <c r="J140" i="115"/>
  <c r="D140" i="115"/>
  <c r="E140" i="115"/>
  <c r="H140" i="115"/>
  <c r="F140" i="115"/>
  <c r="C141" i="115"/>
  <c r="J142" i="10"/>
  <c r="E143" i="10"/>
  <c r="H143" i="10"/>
  <c r="F143" i="10"/>
  <c r="G143" i="10"/>
  <c r="K143" i="10"/>
  <c r="C144" i="10"/>
  <c r="J143" i="10" l="1"/>
  <c r="I145" i="11"/>
  <c r="I140" i="115"/>
  <c r="H141" i="115"/>
  <c r="C142" i="115"/>
  <c r="D141" i="115"/>
  <c r="E141" i="115"/>
  <c r="F141" i="115"/>
  <c r="J141" i="115"/>
  <c r="H146" i="11"/>
  <c r="K146" i="11"/>
  <c r="C147" i="11"/>
  <c r="F146" i="11"/>
  <c r="E146" i="11"/>
  <c r="G146" i="11"/>
  <c r="G144" i="10"/>
  <c r="K144" i="10"/>
  <c r="C145" i="10"/>
  <c r="F144" i="10"/>
  <c r="H144" i="10"/>
  <c r="E144" i="10"/>
  <c r="G140" i="115"/>
  <c r="B309" i="11"/>
  <c r="I143" i="10"/>
  <c r="H142" i="115" l="1"/>
  <c r="D142" i="115"/>
  <c r="E142" i="115"/>
  <c r="I142" i="115" s="1"/>
  <c r="F142" i="115"/>
  <c r="G142" i="115" s="1"/>
  <c r="C143" i="115"/>
  <c r="J142" i="115"/>
  <c r="I144" i="10"/>
  <c r="J146" i="11"/>
  <c r="I146" i="11"/>
  <c r="J144" i="10"/>
  <c r="I141" i="115"/>
  <c r="G141" i="115"/>
  <c r="E147" i="11"/>
  <c r="F147" i="11"/>
  <c r="G147" i="11"/>
  <c r="H147" i="11"/>
  <c r="C148" i="11"/>
  <c r="K147" i="11"/>
  <c r="G145" i="10"/>
  <c r="H145" i="10"/>
  <c r="E145" i="10"/>
  <c r="F145" i="10"/>
  <c r="K145" i="10"/>
  <c r="C146" i="10"/>
  <c r="D309" i="11"/>
  <c r="F309" i="11"/>
  <c r="G309" i="11"/>
  <c r="H309" i="11"/>
  <c r="K309" i="11"/>
  <c r="F148" i="11" l="1"/>
  <c r="I148" i="11" s="1"/>
  <c r="G148" i="11"/>
  <c r="H148" i="11"/>
  <c r="K148" i="11"/>
  <c r="C149" i="11"/>
  <c r="E148" i="11"/>
  <c r="J145" i="10"/>
  <c r="E146" i="10"/>
  <c r="K146" i="10"/>
  <c r="C147" i="10"/>
  <c r="F146" i="10"/>
  <c r="G146" i="10"/>
  <c r="J146" i="10" s="1"/>
  <c r="H146" i="10"/>
  <c r="I147" i="11"/>
  <c r="I145" i="10"/>
  <c r="F143" i="115"/>
  <c r="J143" i="115"/>
  <c r="D143" i="115"/>
  <c r="E143" i="115"/>
  <c r="H143" i="115"/>
  <c r="C144" i="115"/>
  <c r="J147" i="11"/>
  <c r="I320" i="11"/>
  <c r="I317" i="11"/>
  <c r="I315" i="11"/>
  <c r="I313" i="11"/>
  <c r="I312" i="11"/>
  <c r="I311" i="11"/>
  <c r="I310" i="11"/>
  <c r="I318" i="11"/>
  <c r="I319" i="11"/>
  <c r="I309" i="11"/>
  <c r="I314" i="11"/>
  <c r="I316" i="11"/>
  <c r="J320" i="11"/>
  <c r="J313" i="11"/>
  <c r="J314" i="11"/>
  <c r="J315" i="11"/>
  <c r="J312" i="11"/>
  <c r="J309" i="11"/>
  <c r="J316" i="11"/>
  <c r="J310" i="11"/>
  <c r="J311" i="11"/>
  <c r="J317" i="11"/>
  <c r="J318" i="11"/>
  <c r="J319" i="11"/>
  <c r="I146" i="10" l="1"/>
  <c r="F144" i="115"/>
  <c r="H144" i="115"/>
  <c r="J144" i="115"/>
  <c r="E144" i="115"/>
  <c r="I144" i="115" s="1"/>
  <c r="C145" i="115"/>
  <c r="D144" i="115"/>
  <c r="K147" i="10"/>
  <c r="F147" i="10"/>
  <c r="E147" i="10"/>
  <c r="G147" i="10"/>
  <c r="J147" i="10" s="1"/>
  <c r="H147" i="10"/>
  <c r="C148" i="10"/>
  <c r="B224" i="115"/>
  <c r="C150" i="11"/>
  <c r="E149" i="11"/>
  <c r="F149" i="11"/>
  <c r="K149" i="11"/>
  <c r="G149" i="11"/>
  <c r="H149" i="11"/>
  <c r="I143" i="115"/>
  <c r="J148" i="11"/>
  <c r="G143" i="115"/>
  <c r="I147" i="10" l="1"/>
  <c r="E150" i="11"/>
  <c r="F150" i="11"/>
  <c r="G150" i="11"/>
  <c r="H150" i="11"/>
  <c r="K150" i="11"/>
  <c r="C151" i="11"/>
  <c r="G144" i="115"/>
  <c r="G148" i="10"/>
  <c r="H148" i="10"/>
  <c r="K148" i="10"/>
  <c r="C149" i="10"/>
  <c r="E148" i="10"/>
  <c r="F148" i="10"/>
  <c r="J149" i="11"/>
  <c r="E145" i="115"/>
  <c r="I145" i="115" s="1"/>
  <c r="F145" i="115"/>
  <c r="D145" i="115"/>
  <c r="H145" i="115"/>
  <c r="J145" i="115"/>
  <c r="C146" i="115"/>
  <c r="B308" i="10"/>
  <c r="D308" i="10" s="1"/>
  <c r="C224" i="115"/>
  <c r="I149" i="11"/>
  <c r="E149" i="10" l="1"/>
  <c r="F149" i="10"/>
  <c r="G149" i="10"/>
  <c r="H149" i="10"/>
  <c r="K149" i="10"/>
  <c r="C150" i="10"/>
  <c r="K151" i="11"/>
  <c r="C152" i="11"/>
  <c r="H151" i="11"/>
  <c r="E151" i="11"/>
  <c r="F151" i="11"/>
  <c r="G151" i="11"/>
  <c r="G145" i="115"/>
  <c r="J150" i="11"/>
  <c r="E224" i="115"/>
  <c r="J224" i="115"/>
  <c r="D224" i="115"/>
  <c r="F224" i="115"/>
  <c r="H224" i="115"/>
  <c r="D146" i="115"/>
  <c r="J146" i="115"/>
  <c r="C147" i="115"/>
  <c r="H146" i="115"/>
  <c r="E146" i="115"/>
  <c r="F146" i="115"/>
  <c r="J148" i="10"/>
  <c r="I150" i="11"/>
  <c r="I148" i="10"/>
  <c r="J149" i="10" l="1"/>
  <c r="I149" i="10"/>
  <c r="J147" i="115"/>
  <c r="D147" i="115"/>
  <c r="E147" i="115"/>
  <c r="H147" i="115"/>
  <c r="F147" i="115"/>
  <c r="C148" i="115"/>
  <c r="J151" i="11"/>
  <c r="H150" i="10"/>
  <c r="C151" i="10"/>
  <c r="E150" i="10"/>
  <c r="F150" i="10"/>
  <c r="G150" i="10"/>
  <c r="K150" i="10"/>
  <c r="I151" i="11"/>
  <c r="I146" i="115"/>
  <c r="I236" i="115"/>
  <c r="I232" i="115"/>
  <c r="I235" i="115"/>
  <c r="I233" i="115"/>
  <c r="I227" i="115"/>
  <c r="I224" i="115"/>
  <c r="I234" i="115"/>
  <c r="I228" i="115"/>
  <c r="I229" i="115"/>
  <c r="I231" i="115"/>
  <c r="I230" i="115"/>
  <c r="I226" i="115"/>
  <c r="I225" i="115"/>
  <c r="E152" i="11"/>
  <c r="F152" i="11"/>
  <c r="G152" i="11"/>
  <c r="H152" i="11"/>
  <c r="K152" i="11"/>
  <c r="C153" i="11"/>
  <c r="G146" i="115"/>
  <c r="G236" i="115"/>
  <c r="G235" i="115"/>
  <c r="G234" i="115"/>
  <c r="G230" i="115"/>
  <c r="G233" i="115"/>
  <c r="G232" i="115"/>
  <c r="G225" i="115"/>
  <c r="G224" i="115"/>
  <c r="G226" i="115"/>
  <c r="G231" i="115"/>
  <c r="G229" i="115"/>
  <c r="G228" i="115"/>
  <c r="G227" i="115"/>
  <c r="J150" i="10" l="1"/>
  <c r="C149" i="115"/>
  <c r="F148" i="115"/>
  <c r="H148" i="115"/>
  <c r="J148" i="115"/>
  <c r="D148" i="115"/>
  <c r="E148" i="115"/>
  <c r="I150" i="10"/>
  <c r="G147" i="115"/>
  <c r="G151" i="10"/>
  <c r="K151" i="10"/>
  <c r="C152" i="10"/>
  <c r="E151" i="10"/>
  <c r="F151" i="10"/>
  <c r="H151" i="10"/>
  <c r="I147" i="115"/>
  <c r="J152" i="11"/>
  <c r="H153" i="11"/>
  <c r="K153" i="11"/>
  <c r="C154" i="11"/>
  <c r="F153" i="11"/>
  <c r="E153" i="11"/>
  <c r="G153" i="11"/>
  <c r="I152" i="11"/>
  <c r="I151" i="10" l="1"/>
  <c r="J151" i="10"/>
  <c r="G152" i="10"/>
  <c r="H152" i="10"/>
  <c r="K152" i="10"/>
  <c r="F152" i="10"/>
  <c r="C153" i="10"/>
  <c r="E152" i="10"/>
  <c r="G148" i="115"/>
  <c r="I148" i="115"/>
  <c r="H149" i="115"/>
  <c r="D149" i="115"/>
  <c r="E149" i="115"/>
  <c r="I155" i="115" s="1"/>
  <c r="F149" i="115"/>
  <c r="G160" i="115" s="1"/>
  <c r="J149" i="115"/>
  <c r="J153" i="11"/>
  <c r="I153" i="11"/>
  <c r="E154" i="11"/>
  <c r="F154" i="11"/>
  <c r="G154" i="11"/>
  <c r="H154" i="11"/>
  <c r="C155" i="11"/>
  <c r="K154" i="11"/>
  <c r="G152" i="115" l="1"/>
  <c r="G155" i="115"/>
  <c r="G156" i="115"/>
  <c r="I159" i="115"/>
  <c r="I160" i="115"/>
  <c r="I154" i="115"/>
  <c r="I157" i="115"/>
  <c r="J154" i="11"/>
  <c r="E153" i="10"/>
  <c r="K153" i="10"/>
  <c r="C154" i="10"/>
  <c r="F153" i="10"/>
  <c r="G153" i="10"/>
  <c r="H153" i="10"/>
  <c r="I152" i="10"/>
  <c r="I154" i="11"/>
  <c r="J152" i="10"/>
  <c r="F155" i="11"/>
  <c r="G155" i="11"/>
  <c r="H155" i="11"/>
  <c r="K155" i="11"/>
  <c r="C156" i="11"/>
  <c r="E155" i="11"/>
  <c r="G161" i="115"/>
  <c r="G149" i="115"/>
  <c r="G150" i="115"/>
  <c r="G151" i="115"/>
  <c r="G154" i="115"/>
  <c r="G157" i="115"/>
  <c r="G159" i="115"/>
  <c r="G153" i="115"/>
  <c r="G158" i="115"/>
  <c r="I161" i="115"/>
  <c r="I151" i="115"/>
  <c r="I150" i="115"/>
  <c r="I149" i="115"/>
  <c r="I153" i="115"/>
  <c r="I156" i="115"/>
  <c r="I152" i="115"/>
  <c r="I158" i="115"/>
  <c r="I155" i="11" l="1"/>
  <c r="J155" i="11"/>
  <c r="J153" i="10"/>
  <c r="I153" i="10"/>
  <c r="K154" i="10"/>
  <c r="F154" i="10"/>
  <c r="G154" i="10"/>
  <c r="E154" i="10"/>
  <c r="H154" i="10"/>
  <c r="C155" i="10"/>
  <c r="C157" i="11"/>
  <c r="E156" i="11"/>
  <c r="F156" i="11"/>
  <c r="G156" i="11"/>
  <c r="H156" i="11"/>
  <c r="K156" i="11"/>
  <c r="E155" i="10" l="1"/>
  <c r="K155" i="10"/>
  <c r="C156" i="10"/>
  <c r="F155" i="10"/>
  <c r="G155" i="10"/>
  <c r="H155" i="10"/>
  <c r="J154" i="10"/>
  <c r="I154" i="10"/>
  <c r="J156" i="11"/>
  <c r="I156" i="11"/>
  <c r="E157" i="11"/>
  <c r="F157" i="11"/>
  <c r="G157" i="11"/>
  <c r="H157" i="11"/>
  <c r="K157" i="11"/>
  <c r="C158" i="11"/>
  <c r="J157" i="11" l="1"/>
  <c r="I157" i="11"/>
  <c r="J155" i="10"/>
  <c r="K158" i="11"/>
  <c r="C159" i="11"/>
  <c r="H158" i="11"/>
  <c r="E158" i="11"/>
  <c r="F158" i="11"/>
  <c r="G158" i="11"/>
  <c r="I155" i="10"/>
  <c r="E156" i="10"/>
  <c r="F156" i="10"/>
  <c r="G156" i="10"/>
  <c r="H156" i="10"/>
  <c r="K156" i="10"/>
  <c r="C157" i="10"/>
  <c r="C158" i="10" l="1"/>
  <c r="G157" i="10"/>
  <c r="E157" i="10"/>
  <c r="K157" i="10"/>
  <c r="H157" i="10"/>
  <c r="F157" i="10"/>
  <c r="J156" i="10"/>
  <c r="E159" i="11"/>
  <c r="F159" i="11"/>
  <c r="G159" i="11"/>
  <c r="H159" i="11"/>
  <c r="K159" i="11"/>
  <c r="C160" i="11"/>
  <c r="I156" i="10"/>
  <c r="J158" i="11"/>
  <c r="I158" i="11"/>
  <c r="G158" i="10" l="1"/>
  <c r="E158" i="10"/>
  <c r="K158" i="10"/>
  <c r="C159" i="10"/>
  <c r="F158" i="10"/>
  <c r="H158" i="10"/>
  <c r="J159" i="11"/>
  <c r="I159" i="11"/>
  <c r="H160" i="11"/>
  <c r="K160" i="11"/>
  <c r="C161" i="11"/>
  <c r="F160" i="11"/>
  <c r="E160" i="11"/>
  <c r="G160" i="11"/>
  <c r="J157" i="10"/>
  <c r="I157" i="10"/>
  <c r="I158" i="10" l="1"/>
  <c r="J160" i="11"/>
  <c r="K159" i="10"/>
  <c r="C160" i="10"/>
  <c r="E159" i="10"/>
  <c r="F159" i="10"/>
  <c r="G159" i="10"/>
  <c r="H159" i="10"/>
  <c r="I160" i="11"/>
  <c r="E161" i="11"/>
  <c r="F161" i="11"/>
  <c r="G161" i="11"/>
  <c r="H161" i="11"/>
  <c r="C162" i="11"/>
  <c r="K161" i="11"/>
  <c r="J158" i="10"/>
  <c r="I161" i="11" l="1"/>
  <c r="E160" i="10"/>
  <c r="H160" i="10"/>
  <c r="F160" i="10"/>
  <c r="G160" i="10"/>
  <c r="C161" i="10"/>
  <c r="K160" i="10"/>
  <c r="J159" i="10"/>
  <c r="J161" i="11"/>
  <c r="I159" i="10"/>
  <c r="F162" i="11"/>
  <c r="G162" i="11"/>
  <c r="H162" i="11"/>
  <c r="K162" i="11"/>
  <c r="C163" i="11"/>
  <c r="E162" i="11"/>
  <c r="I162" i="11" l="1"/>
  <c r="J162" i="11"/>
  <c r="K161" i="10"/>
  <c r="C162" i="10"/>
  <c r="E161" i="10"/>
  <c r="F161" i="10"/>
  <c r="G161" i="10"/>
  <c r="H161" i="10"/>
  <c r="J160" i="10"/>
  <c r="I160" i="10"/>
  <c r="C164" i="11"/>
  <c r="E163" i="11"/>
  <c r="F163" i="11"/>
  <c r="G163" i="11"/>
  <c r="H163" i="11"/>
  <c r="K163" i="11"/>
  <c r="G162" i="10" l="1"/>
  <c r="F162" i="10"/>
  <c r="E162" i="10"/>
  <c r="H162" i="10"/>
  <c r="K162" i="10"/>
  <c r="C163" i="10"/>
  <c r="J161" i="10"/>
  <c r="I163" i="11"/>
  <c r="J163" i="11"/>
  <c r="E164" i="11"/>
  <c r="F164" i="11"/>
  <c r="G164" i="11"/>
  <c r="H164" i="11"/>
  <c r="K164" i="11"/>
  <c r="C165" i="11"/>
  <c r="I161" i="10"/>
  <c r="I162" i="10" l="1"/>
  <c r="J162" i="10"/>
  <c r="K165" i="11"/>
  <c r="C166" i="11"/>
  <c r="H165" i="11"/>
  <c r="E165" i="11"/>
  <c r="F165" i="11"/>
  <c r="G165" i="11"/>
  <c r="J164" i="11"/>
  <c r="K163" i="10"/>
  <c r="G163" i="10"/>
  <c r="H163" i="10"/>
  <c r="C164" i="10"/>
  <c r="E163" i="10"/>
  <c r="F163" i="10"/>
  <c r="I164" i="11"/>
  <c r="I165" i="11" l="1"/>
  <c r="I163" i="10"/>
  <c r="J163" i="10"/>
  <c r="J165" i="11"/>
  <c r="F164" i="10"/>
  <c r="E164" i="10"/>
  <c r="G164" i="10"/>
  <c r="H164" i="10"/>
  <c r="C165" i="10"/>
  <c r="K164" i="10"/>
  <c r="E166" i="11"/>
  <c r="F166" i="11"/>
  <c r="G166" i="11"/>
  <c r="H166" i="11"/>
  <c r="K166" i="11"/>
  <c r="C167" i="11"/>
  <c r="H167" i="11" l="1"/>
  <c r="K167" i="11"/>
  <c r="C168" i="11"/>
  <c r="F167" i="11"/>
  <c r="E167" i="11"/>
  <c r="G167" i="11"/>
  <c r="I166" i="11"/>
  <c r="G165" i="10"/>
  <c r="C166" i="10"/>
  <c r="E165" i="10"/>
  <c r="F165" i="10"/>
  <c r="H165" i="10"/>
  <c r="K165" i="10"/>
  <c r="J166" i="11"/>
  <c r="I164" i="10"/>
  <c r="J164" i="10"/>
  <c r="J167" i="11" l="1"/>
  <c r="I167" i="11"/>
  <c r="E168" i="11"/>
  <c r="G168" i="11"/>
  <c r="H168" i="11"/>
  <c r="C169" i="11"/>
  <c r="F168" i="11"/>
  <c r="K168" i="11"/>
  <c r="I165" i="10"/>
  <c r="E166" i="10"/>
  <c r="F166" i="10"/>
  <c r="G166" i="10"/>
  <c r="H166" i="10"/>
  <c r="K166" i="10"/>
  <c r="C167" i="10"/>
  <c r="J165" i="10"/>
  <c r="E167" i="10" l="1"/>
  <c r="H167" i="10"/>
  <c r="C168" i="10"/>
  <c r="F167" i="10"/>
  <c r="G167" i="10"/>
  <c r="K167" i="10"/>
  <c r="J166" i="10"/>
  <c r="I166" i="10"/>
  <c r="I168" i="11"/>
  <c r="F169" i="11"/>
  <c r="G169" i="11"/>
  <c r="H169" i="11"/>
  <c r="K169" i="11"/>
  <c r="E169" i="11"/>
  <c r="C170" i="11"/>
  <c r="J168" i="11"/>
  <c r="I169" i="11" l="1"/>
  <c r="C171" i="11"/>
  <c r="E170" i="11"/>
  <c r="F170" i="11"/>
  <c r="G170" i="11"/>
  <c r="H170" i="11"/>
  <c r="K170" i="11"/>
  <c r="K168" i="10"/>
  <c r="G168" i="10"/>
  <c r="H168" i="10"/>
  <c r="C169" i="10"/>
  <c r="F168" i="10"/>
  <c r="E168" i="10"/>
  <c r="J167" i="10"/>
  <c r="J169" i="11"/>
  <c r="I167" i="10"/>
  <c r="I170" i="11" l="1"/>
  <c r="E171" i="11"/>
  <c r="F171" i="11"/>
  <c r="G171" i="11"/>
  <c r="H171" i="11"/>
  <c r="K171" i="11"/>
  <c r="C172" i="11"/>
  <c r="G169" i="10"/>
  <c r="H169" i="10"/>
  <c r="K169" i="10"/>
  <c r="F169" i="10"/>
  <c r="E169" i="10"/>
  <c r="C170" i="10"/>
  <c r="J170" i="11"/>
  <c r="J168" i="10"/>
  <c r="I168" i="10"/>
  <c r="J169" i="10" l="1"/>
  <c r="K172" i="11"/>
  <c r="C173" i="11"/>
  <c r="H172" i="11"/>
  <c r="F172" i="11"/>
  <c r="G172" i="11"/>
  <c r="E172" i="11"/>
  <c r="J171" i="11"/>
  <c r="I171" i="11"/>
  <c r="K170" i="10"/>
  <c r="C171" i="10"/>
  <c r="H170" i="10"/>
  <c r="E170" i="10"/>
  <c r="G170" i="10"/>
  <c r="F170" i="10"/>
  <c r="I169" i="10"/>
  <c r="F171" i="10" l="1"/>
  <c r="G171" i="10"/>
  <c r="E171" i="10"/>
  <c r="K171" i="10"/>
  <c r="H171" i="10"/>
  <c r="C172" i="10"/>
  <c r="J170" i="10"/>
  <c r="J172" i="11"/>
  <c r="I172" i="11"/>
  <c r="E173" i="11"/>
  <c r="F173" i="11"/>
  <c r="G173" i="11"/>
  <c r="H173" i="11"/>
  <c r="K173" i="11"/>
  <c r="C174" i="11"/>
  <c r="I170" i="10"/>
  <c r="J173" i="11" l="1"/>
  <c r="I173" i="11"/>
  <c r="G172" i="10"/>
  <c r="C173" i="10"/>
  <c r="H172" i="10"/>
  <c r="K172" i="10"/>
  <c r="E172" i="10"/>
  <c r="F172" i="10"/>
  <c r="J171" i="10"/>
  <c r="I171" i="10"/>
  <c r="H174" i="11"/>
  <c r="K174" i="11"/>
  <c r="C175" i="11"/>
  <c r="F174" i="11"/>
  <c r="E174" i="11"/>
  <c r="G174" i="11"/>
  <c r="I172" i="10" l="1"/>
  <c r="E173" i="10"/>
  <c r="F173" i="10"/>
  <c r="G173" i="10"/>
  <c r="H173" i="10"/>
  <c r="K173" i="10"/>
  <c r="C174" i="10"/>
  <c r="E175" i="11"/>
  <c r="G175" i="11"/>
  <c r="H175" i="11"/>
  <c r="C176" i="11"/>
  <c r="F175" i="11"/>
  <c r="K175" i="11"/>
  <c r="J172" i="10"/>
  <c r="J174" i="11"/>
  <c r="I174" i="11"/>
  <c r="F176" i="11" l="1"/>
  <c r="G176" i="11"/>
  <c r="H176" i="11"/>
  <c r="K176" i="11"/>
  <c r="E176" i="11"/>
  <c r="C177" i="11"/>
  <c r="J175" i="11"/>
  <c r="I175" i="11"/>
  <c r="E174" i="10"/>
  <c r="C175" i="10"/>
  <c r="F174" i="10"/>
  <c r="K174" i="10"/>
  <c r="G174" i="10"/>
  <c r="H174" i="10"/>
  <c r="J173" i="10"/>
  <c r="I173" i="10"/>
  <c r="J174" i="10" l="1"/>
  <c r="J176" i="11"/>
  <c r="I174" i="10"/>
  <c r="K175" i="10"/>
  <c r="E175" i="10"/>
  <c r="H175" i="10"/>
  <c r="C176" i="10"/>
  <c r="F175" i="10"/>
  <c r="G175" i="10"/>
  <c r="I176" i="11"/>
  <c r="C178" i="11"/>
  <c r="E177" i="11"/>
  <c r="F177" i="11"/>
  <c r="G177" i="11"/>
  <c r="H177" i="11"/>
  <c r="K177" i="11"/>
  <c r="J175" i="10" l="1"/>
  <c r="J177" i="11"/>
  <c r="I175" i="10"/>
  <c r="K176" i="10"/>
  <c r="C177" i="10"/>
  <c r="E176" i="10"/>
  <c r="H176" i="10"/>
  <c r="G176" i="10"/>
  <c r="F176" i="10"/>
  <c r="I177" i="11"/>
  <c r="E178" i="11"/>
  <c r="F178" i="11"/>
  <c r="G178" i="11"/>
  <c r="H178" i="11"/>
  <c r="K178" i="11"/>
  <c r="C179" i="11"/>
  <c r="I178" i="11" l="1"/>
  <c r="I176" i="10"/>
  <c r="J176" i="10"/>
  <c r="K179" i="11"/>
  <c r="C180" i="11"/>
  <c r="H179" i="11"/>
  <c r="E179" i="11"/>
  <c r="F179" i="11"/>
  <c r="G179" i="11"/>
  <c r="G177" i="10"/>
  <c r="C178" i="10"/>
  <c r="E177" i="10"/>
  <c r="F177" i="10"/>
  <c r="H177" i="10"/>
  <c r="K177" i="10"/>
  <c r="J178" i="11"/>
  <c r="I177" i="10" l="1"/>
  <c r="K178" i="10"/>
  <c r="E178" i="10"/>
  <c r="F178" i="10"/>
  <c r="G178" i="10"/>
  <c r="C179" i="10"/>
  <c r="H178" i="10"/>
  <c r="J179" i="11"/>
  <c r="E180" i="11"/>
  <c r="F180" i="11"/>
  <c r="G180" i="11"/>
  <c r="H180" i="11"/>
  <c r="K180" i="11"/>
  <c r="C181" i="11"/>
  <c r="J177" i="10"/>
  <c r="I179" i="11"/>
  <c r="I180" i="11" l="1"/>
  <c r="G179" i="10"/>
  <c r="F179" i="10"/>
  <c r="E179" i="10"/>
  <c r="H179" i="10"/>
  <c r="K179" i="10"/>
  <c r="C180" i="10"/>
  <c r="J178" i="10"/>
  <c r="H181" i="11"/>
  <c r="K181" i="11"/>
  <c r="C182" i="11"/>
  <c r="F181" i="11"/>
  <c r="E181" i="11"/>
  <c r="G181" i="11"/>
  <c r="I178" i="10"/>
  <c r="J180" i="11"/>
  <c r="F180" i="10" l="1"/>
  <c r="G180" i="10"/>
  <c r="H180" i="10"/>
  <c r="K180" i="10"/>
  <c r="E180" i="10"/>
  <c r="C181" i="10"/>
  <c r="I179" i="10"/>
  <c r="J179" i="10"/>
  <c r="J181" i="11"/>
  <c r="I181" i="11"/>
  <c r="E182" i="11"/>
  <c r="G182" i="11"/>
  <c r="H182" i="11"/>
  <c r="C183" i="11"/>
  <c r="F182" i="11"/>
  <c r="K182" i="11"/>
  <c r="J180" i="10" l="1"/>
  <c r="E181" i="10"/>
  <c r="F181" i="10"/>
  <c r="H181" i="10"/>
  <c r="C182" i="10"/>
  <c r="G181" i="10"/>
  <c r="K181" i="10"/>
  <c r="I180" i="10"/>
  <c r="J182" i="11"/>
  <c r="I182" i="11"/>
  <c r="F183" i="11"/>
  <c r="G183" i="11"/>
  <c r="H183" i="11"/>
  <c r="K183" i="11"/>
  <c r="E183" i="11"/>
  <c r="C184" i="11"/>
  <c r="J181" i="10" l="1"/>
  <c r="K182" i="10"/>
  <c r="H182" i="10"/>
  <c r="C183" i="10"/>
  <c r="E182" i="10"/>
  <c r="F182" i="10"/>
  <c r="G182" i="10"/>
  <c r="C185" i="11"/>
  <c r="E184" i="11"/>
  <c r="F184" i="11"/>
  <c r="G184" i="11"/>
  <c r="H184" i="11"/>
  <c r="K184" i="11"/>
  <c r="J183" i="11"/>
  <c r="I183" i="11"/>
  <c r="I181" i="10"/>
  <c r="J184" i="11" l="1"/>
  <c r="I184" i="11"/>
  <c r="E185" i="11"/>
  <c r="F185" i="11"/>
  <c r="G185" i="11"/>
  <c r="H185" i="11"/>
  <c r="K185" i="11"/>
  <c r="C186" i="11"/>
  <c r="J182" i="10"/>
  <c r="E183" i="10"/>
  <c r="F183" i="10"/>
  <c r="G183" i="10"/>
  <c r="K183" i="10"/>
  <c r="C184" i="10"/>
  <c r="H183" i="10"/>
  <c r="I182" i="10"/>
  <c r="I185" i="11" l="1"/>
  <c r="J183" i="10"/>
  <c r="G184" i="10"/>
  <c r="H184" i="10"/>
  <c r="C185" i="10"/>
  <c r="E184" i="10"/>
  <c r="F184" i="10"/>
  <c r="K184" i="10"/>
  <c r="K186" i="11"/>
  <c r="C187" i="11"/>
  <c r="H186" i="11"/>
  <c r="E186" i="11"/>
  <c r="F186" i="11"/>
  <c r="G186" i="11"/>
  <c r="I183" i="10"/>
  <c r="J185" i="11"/>
  <c r="I184" i="10" l="1"/>
  <c r="F185" i="10"/>
  <c r="G185" i="10"/>
  <c r="H185" i="10"/>
  <c r="C186" i="10"/>
  <c r="K185" i="10"/>
  <c r="E185" i="10"/>
  <c r="J184" i="10"/>
  <c r="J186" i="11"/>
  <c r="E187" i="11"/>
  <c r="F187" i="11"/>
  <c r="G187" i="11"/>
  <c r="H187" i="11"/>
  <c r="K187" i="11"/>
  <c r="C188" i="11"/>
  <c r="I186" i="11"/>
  <c r="I185" i="10" l="1"/>
  <c r="I187" i="11"/>
  <c r="J185" i="10"/>
  <c r="G186" i="10"/>
  <c r="F186" i="10"/>
  <c r="H186" i="10"/>
  <c r="K186" i="10"/>
  <c r="E186" i="10"/>
  <c r="C187" i="10"/>
  <c r="J187" i="11"/>
  <c r="H188" i="11"/>
  <c r="K188" i="11"/>
  <c r="C189" i="11"/>
  <c r="F188" i="11"/>
  <c r="E188" i="11"/>
  <c r="G188" i="11"/>
  <c r="I188" i="11" l="1"/>
  <c r="E189" i="11"/>
  <c r="G189" i="11"/>
  <c r="H189" i="11"/>
  <c r="C190" i="11"/>
  <c r="F189" i="11"/>
  <c r="K189" i="11"/>
  <c r="I186" i="10"/>
  <c r="J186" i="10"/>
  <c r="H187" i="10"/>
  <c r="K187" i="10"/>
  <c r="F187" i="10"/>
  <c r="G187" i="10"/>
  <c r="C188" i="10"/>
  <c r="E187" i="10"/>
  <c r="J188" i="11"/>
  <c r="J187" i="10" l="1"/>
  <c r="F190" i="11"/>
  <c r="G190" i="11"/>
  <c r="H190" i="11"/>
  <c r="K190" i="11"/>
  <c r="C191" i="11"/>
  <c r="E190" i="11"/>
  <c r="I187" i="10"/>
  <c r="J189" i="11"/>
  <c r="E188" i="10"/>
  <c r="F188" i="10"/>
  <c r="G188" i="10"/>
  <c r="H188" i="10"/>
  <c r="K188" i="10"/>
  <c r="C189" i="10"/>
  <c r="I189" i="11"/>
  <c r="J190" i="11" l="1"/>
  <c r="C192" i="11"/>
  <c r="E191" i="11"/>
  <c r="F191" i="11"/>
  <c r="K191" i="11"/>
  <c r="H191" i="11"/>
  <c r="G191" i="11"/>
  <c r="I190" i="11"/>
  <c r="K189" i="10"/>
  <c r="C190" i="10"/>
  <c r="G189" i="10"/>
  <c r="H189" i="10"/>
  <c r="E189" i="10"/>
  <c r="F189" i="10"/>
  <c r="J188" i="10"/>
  <c r="I188" i="10"/>
  <c r="E192" i="11" l="1"/>
  <c r="F192" i="11"/>
  <c r="G192" i="11"/>
  <c r="H192" i="11"/>
  <c r="K192" i="11"/>
  <c r="C193" i="11"/>
  <c r="J191" i="11"/>
  <c r="E190" i="10"/>
  <c r="F190" i="10"/>
  <c r="G190" i="10"/>
  <c r="H190" i="10"/>
  <c r="C191" i="10"/>
  <c r="K190" i="10"/>
  <c r="I189" i="10"/>
  <c r="I191" i="11"/>
  <c r="J189" i="10"/>
  <c r="J192" i="11" l="1"/>
  <c r="J190" i="10"/>
  <c r="I192" i="11"/>
  <c r="I190" i="10"/>
  <c r="K193" i="11"/>
  <c r="C194" i="11"/>
  <c r="H193" i="11"/>
  <c r="E193" i="11"/>
  <c r="F193" i="11"/>
  <c r="G193" i="11"/>
  <c r="C192" i="10"/>
  <c r="F191" i="10"/>
  <c r="G191" i="10"/>
  <c r="H191" i="10"/>
  <c r="K191" i="10"/>
  <c r="E191" i="10"/>
  <c r="I193" i="11" l="1"/>
  <c r="E194" i="11"/>
  <c r="G194" i="11"/>
  <c r="F194" i="11"/>
  <c r="H194" i="11"/>
  <c r="K194" i="11"/>
  <c r="C195" i="11"/>
  <c r="J193" i="11"/>
  <c r="J191" i="10"/>
  <c r="I191" i="10"/>
  <c r="E192" i="10"/>
  <c r="H192" i="10"/>
  <c r="G192" i="10"/>
  <c r="K192" i="10"/>
  <c r="F192" i="10"/>
  <c r="C193" i="10"/>
  <c r="G193" i="10" l="1"/>
  <c r="K193" i="10"/>
  <c r="C194" i="10"/>
  <c r="F193" i="10"/>
  <c r="H193" i="10"/>
  <c r="E193" i="10"/>
  <c r="H195" i="11"/>
  <c r="K195" i="11"/>
  <c r="F195" i="11"/>
  <c r="E195" i="11"/>
  <c r="G195" i="11"/>
  <c r="C196" i="11"/>
  <c r="I194" i="11"/>
  <c r="J194" i="11"/>
  <c r="J192" i="10"/>
  <c r="I192" i="10"/>
  <c r="G194" i="10" l="1"/>
  <c r="K194" i="10"/>
  <c r="C195" i="10"/>
  <c r="E194" i="10"/>
  <c r="H194" i="10"/>
  <c r="F194" i="10"/>
  <c r="E196" i="11"/>
  <c r="G196" i="11"/>
  <c r="H196" i="11"/>
  <c r="C197" i="11"/>
  <c r="F196" i="11"/>
  <c r="K196" i="11"/>
  <c r="J195" i="11"/>
  <c r="J193" i="10"/>
  <c r="I195" i="11"/>
  <c r="I193" i="10"/>
  <c r="I194" i="10" l="1"/>
  <c r="J196" i="11"/>
  <c r="E195" i="10"/>
  <c r="K195" i="10"/>
  <c r="F195" i="10"/>
  <c r="G195" i="10"/>
  <c r="H195" i="10"/>
  <c r="C196" i="10"/>
  <c r="I196" i="11"/>
  <c r="J194" i="10"/>
  <c r="F197" i="11"/>
  <c r="G197" i="11"/>
  <c r="H197" i="11"/>
  <c r="K197" i="11"/>
  <c r="E197" i="11"/>
  <c r="C198" i="11"/>
  <c r="I197" i="11" l="1"/>
  <c r="J197" i="11"/>
  <c r="K196" i="10"/>
  <c r="F196" i="10"/>
  <c r="C197" i="10"/>
  <c r="E196" i="10"/>
  <c r="G196" i="10"/>
  <c r="H196" i="10"/>
  <c r="J195" i="10"/>
  <c r="I195" i="10"/>
  <c r="C199" i="11"/>
  <c r="E198" i="11"/>
  <c r="F198" i="11"/>
  <c r="G198" i="11"/>
  <c r="H198" i="11"/>
  <c r="K198" i="11"/>
  <c r="I198" i="11" l="1"/>
  <c r="J196" i="10"/>
  <c r="E197" i="10"/>
  <c r="F197" i="10"/>
  <c r="G197" i="10"/>
  <c r="H197" i="10"/>
  <c r="K197" i="10"/>
  <c r="C198" i="10"/>
  <c r="E199" i="11"/>
  <c r="F199" i="11"/>
  <c r="G199" i="11"/>
  <c r="K199" i="11"/>
  <c r="C200" i="11"/>
  <c r="H199" i="11"/>
  <c r="I196" i="10"/>
  <c r="J198" i="11"/>
  <c r="J197" i="10" l="1"/>
  <c r="I197" i="10"/>
  <c r="K200" i="11"/>
  <c r="C201" i="11"/>
  <c r="H200" i="11"/>
  <c r="F200" i="11"/>
  <c r="G200" i="11"/>
  <c r="E200" i="11"/>
  <c r="I199" i="11"/>
  <c r="J199" i="11"/>
  <c r="E198" i="10"/>
  <c r="F198" i="10"/>
  <c r="K198" i="10"/>
  <c r="C199" i="10"/>
  <c r="G198" i="10"/>
  <c r="H198" i="10"/>
  <c r="I200" i="11" l="1"/>
  <c r="I198" i="10"/>
  <c r="E201" i="11"/>
  <c r="G201" i="11"/>
  <c r="F201" i="11"/>
  <c r="H201" i="11"/>
  <c r="K201" i="11"/>
  <c r="C202" i="11"/>
  <c r="J198" i="10"/>
  <c r="H199" i="10"/>
  <c r="C200" i="10"/>
  <c r="G199" i="10"/>
  <c r="K199" i="10"/>
  <c r="E199" i="10"/>
  <c r="F199" i="10"/>
  <c r="J200" i="11"/>
  <c r="H202" i="11" l="1"/>
  <c r="K202" i="11"/>
  <c r="F202" i="11"/>
  <c r="E202" i="11"/>
  <c r="G202" i="11"/>
  <c r="C203" i="11"/>
  <c r="I199" i="10"/>
  <c r="J199" i="10"/>
  <c r="J201" i="11"/>
  <c r="G200" i="10"/>
  <c r="E200" i="10"/>
  <c r="K200" i="10"/>
  <c r="C201" i="10"/>
  <c r="F200" i="10"/>
  <c r="H200" i="10"/>
  <c r="I201" i="11"/>
  <c r="I200" i="10" l="1"/>
  <c r="E203" i="11"/>
  <c r="G203" i="11"/>
  <c r="H203" i="11"/>
  <c r="C204" i="11"/>
  <c r="F203" i="11"/>
  <c r="K203" i="11"/>
  <c r="J202" i="11"/>
  <c r="G201" i="10"/>
  <c r="H201" i="10"/>
  <c r="K201" i="10"/>
  <c r="C202" i="10"/>
  <c r="E201" i="10"/>
  <c r="F201" i="10"/>
  <c r="I202" i="11"/>
  <c r="J200" i="10"/>
  <c r="I201" i="10" l="1"/>
  <c r="J203" i="11"/>
  <c r="E204" i="11"/>
  <c r="F204" i="11"/>
  <c r="G204" i="11"/>
  <c r="H204" i="11"/>
  <c r="C205" i="11"/>
  <c r="K204" i="11"/>
  <c r="J201" i="10"/>
  <c r="I203" i="11"/>
  <c r="E202" i="10"/>
  <c r="F202" i="10"/>
  <c r="G202" i="10"/>
  <c r="H202" i="10"/>
  <c r="K202" i="10"/>
  <c r="C203" i="10"/>
  <c r="K203" i="10" l="1"/>
  <c r="F203" i="10"/>
  <c r="G203" i="10"/>
  <c r="E203" i="10"/>
  <c r="H203" i="10"/>
  <c r="C204" i="10"/>
  <c r="K205" i="11"/>
  <c r="C206" i="11"/>
  <c r="H205" i="11"/>
  <c r="E205" i="11"/>
  <c r="F205" i="11"/>
  <c r="G205" i="11"/>
  <c r="J202" i="10"/>
  <c r="J204" i="11"/>
  <c r="I202" i="10"/>
  <c r="I204" i="11"/>
  <c r="J205" i="11" l="1"/>
  <c r="J203" i="10"/>
  <c r="I205" i="11"/>
  <c r="I203" i="10"/>
  <c r="F206" i="11"/>
  <c r="H206" i="11"/>
  <c r="E206" i="11"/>
  <c r="G206" i="11"/>
  <c r="K206" i="11"/>
  <c r="C207" i="11"/>
  <c r="G204" i="10"/>
  <c r="H204" i="10"/>
  <c r="F204" i="10"/>
  <c r="K204" i="10"/>
  <c r="C205" i="10"/>
  <c r="E204" i="10"/>
  <c r="F207" i="11" l="1"/>
  <c r="G207" i="11"/>
  <c r="H207" i="11"/>
  <c r="K207" i="11"/>
  <c r="E207" i="11"/>
  <c r="C208" i="11"/>
  <c r="J206" i="11"/>
  <c r="H205" i="10"/>
  <c r="E205" i="10"/>
  <c r="K205" i="10"/>
  <c r="C206" i="10"/>
  <c r="F205" i="10"/>
  <c r="G205" i="10"/>
  <c r="I204" i="10"/>
  <c r="I206" i="11"/>
  <c r="J204" i="10"/>
  <c r="I207" i="11" l="1"/>
  <c r="K208" i="11"/>
  <c r="C209" i="11"/>
  <c r="E208" i="11"/>
  <c r="F208" i="11"/>
  <c r="G208" i="11"/>
  <c r="H208" i="11"/>
  <c r="J207" i="11"/>
  <c r="J205" i="10"/>
  <c r="I205" i="10"/>
  <c r="K206" i="10"/>
  <c r="F206" i="10"/>
  <c r="G206" i="10"/>
  <c r="H206" i="10"/>
  <c r="E206" i="10"/>
  <c r="C207" i="10"/>
  <c r="E207" i="10" l="1"/>
  <c r="F207" i="10"/>
  <c r="H207" i="10"/>
  <c r="K207" i="10"/>
  <c r="G207" i="10"/>
  <c r="C208" i="10"/>
  <c r="J208" i="11"/>
  <c r="I208" i="11"/>
  <c r="E209" i="11"/>
  <c r="G209" i="11"/>
  <c r="F209" i="11"/>
  <c r="C210" i="11"/>
  <c r="H209" i="11"/>
  <c r="K209" i="11"/>
  <c r="J206" i="10"/>
  <c r="I206" i="10"/>
  <c r="J207" i="10" l="1"/>
  <c r="I207" i="10"/>
  <c r="G210" i="11"/>
  <c r="H210" i="11"/>
  <c r="C211" i="11"/>
  <c r="E210" i="11"/>
  <c r="F210" i="11"/>
  <c r="K210" i="11"/>
  <c r="I209" i="11"/>
  <c r="J209" i="11"/>
  <c r="F208" i="10"/>
  <c r="G208" i="10"/>
  <c r="K208" i="10"/>
  <c r="E208" i="10"/>
  <c r="H208" i="10"/>
  <c r="C209" i="10"/>
  <c r="J210" i="11" l="1"/>
  <c r="C212" i="11"/>
  <c r="E211" i="11"/>
  <c r="F211" i="11"/>
  <c r="G211" i="11"/>
  <c r="H211" i="11"/>
  <c r="K211" i="11"/>
  <c r="J208" i="10"/>
  <c r="I210" i="11"/>
  <c r="C210" i="10"/>
  <c r="F209" i="10"/>
  <c r="E209" i="10"/>
  <c r="G209" i="10"/>
  <c r="H209" i="10"/>
  <c r="K209" i="10"/>
  <c r="I208" i="10"/>
  <c r="E212" i="11" l="1"/>
  <c r="F212" i="11"/>
  <c r="H212" i="11"/>
  <c r="K212" i="11"/>
  <c r="G212" i="11"/>
  <c r="C213" i="11"/>
  <c r="E210" i="10"/>
  <c r="H210" i="10"/>
  <c r="G210" i="10"/>
  <c r="K210" i="10"/>
  <c r="F210" i="10"/>
  <c r="C211" i="10"/>
  <c r="I209" i="10"/>
  <c r="J209" i="10"/>
  <c r="J211" i="11"/>
  <c r="I211" i="11"/>
  <c r="I212" i="11" l="1"/>
  <c r="J210" i="10"/>
  <c r="I210" i="10"/>
  <c r="H213" i="11"/>
  <c r="K213" i="11"/>
  <c r="F213" i="11"/>
  <c r="G213" i="11"/>
  <c r="C214" i="11"/>
  <c r="E213" i="11"/>
  <c r="J212" i="11"/>
  <c r="K211" i="10"/>
  <c r="E211" i="10"/>
  <c r="F211" i="10"/>
  <c r="C212" i="10"/>
  <c r="G211" i="10"/>
  <c r="H211" i="10"/>
  <c r="J213" i="11" l="1"/>
  <c r="F214" i="11"/>
  <c r="G214" i="11"/>
  <c r="K214" i="11"/>
  <c r="E214" i="11"/>
  <c r="H214" i="11"/>
  <c r="C215" i="11"/>
  <c r="I213" i="11"/>
  <c r="J211" i="10"/>
  <c r="E212" i="10"/>
  <c r="H212" i="10"/>
  <c r="C213" i="10"/>
  <c r="F212" i="10"/>
  <c r="G212" i="10"/>
  <c r="I211" i="10"/>
  <c r="E215" i="11" l="1"/>
  <c r="F215" i="11"/>
  <c r="G215" i="11"/>
  <c r="K215" i="11"/>
  <c r="C216" i="11"/>
  <c r="H215" i="11"/>
  <c r="J214" i="11"/>
  <c r="J212" i="10"/>
  <c r="I212" i="10"/>
  <c r="I214" i="11"/>
  <c r="G213" i="10"/>
  <c r="J223" i="10" s="1"/>
  <c r="H213" i="10"/>
  <c r="F213" i="10"/>
  <c r="I223" i="10" s="1"/>
  <c r="E213" i="10"/>
  <c r="I216" i="10" l="1"/>
  <c r="I219" i="10"/>
  <c r="I221" i="10"/>
  <c r="J219" i="10"/>
  <c r="I224" i="10"/>
  <c r="I215" i="10"/>
  <c r="I213" i="10"/>
  <c r="I214" i="10"/>
  <c r="I218" i="10"/>
  <c r="I220" i="10"/>
  <c r="I217" i="10"/>
  <c r="I222" i="10"/>
  <c r="J224" i="10"/>
  <c r="J216" i="10"/>
  <c r="J218" i="10"/>
  <c r="J213" i="10"/>
  <c r="J215" i="10"/>
  <c r="J214" i="10"/>
  <c r="J220" i="10"/>
  <c r="J222" i="10"/>
  <c r="J217" i="10"/>
  <c r="J221" i="10"/>
  <c r="K216" i="11"/>
  <c r="C217" i="11"/>
  <c r="G216" i="11"/>
  <c r="H216" i="11"/>
  <c r="E216" i="11"/>
  <c r="F216" i="11"/>
  <c r="J215" i="11"/>
  <c r="I215" i="11"/>
  <c r="J216" i="11" l="1"/>
  <c r="E217" i="11"/>
  <c r="G217" i="11"/>
  <c r="H217" i="11"/>
  <c r="C218" i="11"/>
  <c r="F217" i="11"/>
  <c r="K217" i="11"/>
  <c r="I216" i="11"/>
  <c r="E218" i="11" l="1"/>
  <c r="F218" i="11"/>
  <c r="G218" i="11"/>
  <c r="H218" i="11"/>
  <c r="C219" i="11"/>
  <c r="K218" i="11"/>
  <c r="J217" i="11"/>
  <c r="I217" i="11"/>
  <c r="K219" i="11" l="1"/>
  <c r="C220" i="11"/>
  <c r="H219" i="11"/>
  <c r="E219" i="11"/>
  <c r="F219" i="11"/>
  <c r="G219" i="11"/>
  <c r="I218" i="11"/>
  <c r="J218" i="11"/>
  <c r="J219" i="11" l="1"/>
  <c r="I219" i="11"/>
  <c r="F220" i="11"/>
  <c r="H220" i="11"/>
  <c r="E220" i="11"/>
  <c r="G220" i="11"/>
  <c r="K220" i="11"/>
  <c r="C221" i="11"/>
  <c r="F221" i="11" l="1"/>
  <c r="G221" i="11"/>
  <c r="H221" i="11"/>
  <c r="K221" i="11"/>
  <c r="E221" i="11"/>
  <c r="C222" i="11"/>
  <c r="J220" i="11"/>
  <c r="I220" i="11"/>
  <c r="K222" i="11" l="1"/>
  <c r="C223" i="11"/>
  <c r="E222" i="11"/>
  <c r="F222" i="11"/>
  <c r="G222" i="11"/>
  <c r="H222" i="11"/>
  <c r="I221" i="11"/>
  <c r="J221" i="11"/>
  <c r="J222" i="11" l="1"/>
  <c r="I222" i="11"/>
  <c r="E223" i="11"/>
  <c r="G223" i="11"/>
  <c r="F223" i="11"/>
  <c r="H223" i="11"/>
  <c r="K223" i="11"/>
  <c r="C224" i="11"/>
  <c r="J223" i="11" l="1"/>
  <c r="G224" i="11"/>
  <c r="H224" i="11"/>
  <c r="C225" i="11"/>
  <c r="E224" i="11"/>
  <c r="F224" i="11"/>
  <c r="K224" i="11"/>
  <c r="I223" i="11"/>
  <c r="I224" i="11" l="1"/>
  <c r="C226" i="11"/>
  <c r="E225" i="11"/>
  <c r="F225" i="11"/>
  <c r="G225" i="11"/>
  <c r="H225" i="11"/>
  <c r="K225" i="11"/>
  <c r="J224" i="11"/>
  <c r="J225" i="11" l="1"/>
  <c r="I225" i="11"/>
  <c r="E226" i="11"/>
  <c r="F226" i="11"/>
  <c r="H226" i="11"/>
  <c r="K226" i="11"/>
  <c r="G226" i="11"/>
  <c r="C227" i="11"/>
  <c r="I226" i="11" l="1"/>
  <c r="H227" i="11"/>
  <c r="K227" i="11"/>
  <c r="F227" i="11"/>
  <c r="E227" i="11"/>
  <c r="G227" i="11"/>
  <c r="C228" i="11"/>
  <c r="J226" i="11"/>
  <c r="I227" i="11" l="1"/>
  <c r="F228" i="11"/>
  <c r="G228" i="11"/>
  <c r="K228" i="11"/>
  <c r="E228" i="11"/>
  <c r="H228" i="11"/>
  <c r="C229" i="11"/>
  <c r="J227" i="11"/>
  <c r="E229" i="11" l="1"/>
  <c r="F229" i="11"/>
  <c r="G229" i="11"/>
  <c r="K229" i="11"/>
  <c r="C230" i="11"/>
  <c r="H229" i="11"/>
  <c r="J228" i="11"/>
  <c r="I228" i="11"/>
  <c r="I229" i="11" l="1"/>
  <c r="J229" i="11"/>
  <c r="K230" i="11"/>
  <c r="C231" i="11"/>
  <c r="G230" i="11"/>
  <c r="E230" i="11"/>
  <c r="F230" i="11"/>
  <c r="H230" i="11"/>
  <c r="J230" i="11" l="1"/>
  <c r="I230" i="11"/>
  <c r="E231" i="11"/>
  <c r="G231" i="11"/>
  <c r="H231" i="11"/>
  <c r="C232" i="11"/>
  <c r="F231" i="11"/>
  <c r="K231" i="11"/>
  <c r="I231" i="11" l="1"/>
  <c r="E232" i="11"/>
  <c r="F232" i="11"/>
  <c r="G232" i="11"/>
  <c r="H232" i="11"/>
  <c r="C233" i="11"/>
  <c r="K232" i="11"/>
  <c r="J231" i="11"/>
  <c r="J232" i="11" l="1"/>
  <c r="K233" i="11"/>
  <c r="C234" i="11"/>
  <c r="H233" i="11"/>
  <c r="E233" i="11"/>
  <c r="F233" i="11"/>
  <c r="G233" i="11"/>
  <c r="I232" i="11"/>
  <c r="I233" i="11" l="1"/>
  <c r="J233" i="11"/>
  <c r="F234" i="11"/>
  <c r="H234" i="11"/>
  <c r="E234" i="11"/>
  <c r="G234" i="11"/>
  <c r="K234" i="11"/>
  <c r="C235" i="11"/>
  <c r="J234" i="11" l="1"/>
  <c r="I234" i="11"/>
  <c r="F235" i="11"/>
  <c r="G235" i="11"/>
  <c r="H235" i="11"/>
  <c r="K235" i="11"/>
  <c r="C236" i="11"/>
  <c r="E235" i="11"/>
  <c r="K236" i="11" l="1"/>
  <c r="C237" i="11"/>
  <c r="E236" i="11"/>
  <c r="F236" i="11"/>
  <c r="G236" i="11"/>
  <c r="H236" i="11"/>
  <c r="J235" i="11"/>
  <c r="I235" i="11"/>
  <c r="J236" i="11" l="1"/>
  <c r="I236" i="11"/>
  <c r="E237" i="11"/>
  <c r="G237" i="11"/>
  <c r="F237" i="11"/>
  <c r="H237" i="11"/>
  <c r="K237" i="11"/>
  <c r="C238" i="11"/>
  <c r="G238" i="11" l="1"/>
  <c r="H238" i="11"/>
  <c r="C239" i="11"/>
  <c r="E238" i="11"/>
  <c r="K238" i="11"/>
  <c r="F238" i="11"/>
  <c r="I237" i="11"/>
  <c r="J237" i="11"/>
  <c r="I238" i="11" l="1"/>
  <c r="E239" i="11"/>
  <c r="F239" i="11"/>
  <c r="I246" i="11" s="1"/>
  <c r="G239" i="11"/>
  <c r="J249" i="11" s="1"/>
  <c r="H239" i="11"/>
  <c r="K239" i="11"/>
  <c r="J238" i="11"/>
  <c r="J244" i="11" l="1"/>
  <c r="I243" i="11"/>
  <c r="I248" i="11"/>
  <c r="I245" i="11"/>
  <c r="I250" i="11"/>
  <c r="I239" i="11"/>
  <c r="I240" i="11"/>
  <c r="I242" i="11"/>
  <c r="I241" i="11"/>
  <c r="J247" i="11"/>
  <c r="I249" i="11"/>
  <c r="I244" i="11"/>
  <c r="J250" i="11"/>
  <c r="J239" i="11"/>
  <c r="J241" i="11"/>
  <c r="J240" i="11"/>
  <c r="J246" i="11"/>
  <c r="J243" i="11"/>
  <c r="J242" i="11"/>
  <c r="J245" i="11"/>
  <c r="J248" i="11"/>
  <c r="I247" i="11"/>
  <c r="U21" i="130" l="1"/>
  <c r="U22" i="130"/>
  <c r="X21" i="130"/>
  <c r="U24" i="130"/>
  <c r="W24" i="130"/>
  <c r="X26" i="130"/>
  <c r="V25" i="130"/>
  <c r="U15" i="130"/>
  <c r="U23" i="130"/>
  <c r="W20" i="130"/>
  <c r="W23" i="130"/>
  <c r="U26" i="130"/>
  <c r="W25" i="130"/>
  <c r="X23" i="130"/>
  <c r="U25" i="130"/>
  <c r="V20" i="130"/>
  <c r="X22" i="130"/>
  <c r="V24" i="130"/>
  <c r="U12" i="130"/>
  <c r="V23" i="130"/>
  <c r="W26" i="130"/>
  <c r="V26" i="130"/>
  <c r="V22" i="130"/>
  <c r="V21" i="130"/>
  <c r="X25" i="130"/>
  <c r="W21" i="130"/>
  <c r="W22" i="130"/>
  <c r="U18" i="130"/>
  <c r="X18" i="130"/>
  <c r="W15" i="130"/>
  <c r="X24" i="130"/>
  <c r="X15" i="130"/>
  <c r="U14" i="130"/>
  <c r="W13" i="130"/>
  <c r="W16" i="130"/>
  <c r="V18" i="130"/>
  <c r="W12" i="130"/>
  <c r="U17" i="130"/>
  <c r="V19" i="130"/>
  <c r="W19" i="130"/>
  <c r="X14" i="130"/>
  <c r="V16" i="130" l="1"/>
  <c r="U16" i="130"/>
  <c r="V15" i="130"/>
  <c r="X16" i="130"/>
  <c r="V12" i="130"/>
  <c r="U13" i="130"/>
  <c r="X13" i="130"/>
  <c r="W17" i="130"/>
  <c r="V17" i="130"/>
  <c r="V14" i="130"/>
  <c r="X19" i="130"/>
  <c r="X12" i="130"/>
  <c r="V13" i="130"/>
  <c r="U19" i="130"/>
  <c r="U20" i="130"/>
  <c r="W14" i="130"/>
  <c r="W18" i="130"/>
  <c r="X20" i="130"/>
  <c r="X17" i="130"/>
</calcChain>
</file>

<file path=xl/sharedStrings.xml><?xml version="1.0" encoding="utf-8"?>
<sst xmlns="http://schemas.openxmlformats.org/spreadsheetml/2006/main" count="3896" uniqueCount="1603">
  <si>
    <t>DJW</t>
  </si>
  <si>
    <t>Transactions</t>
  </si>
  <si>
    <t>IZZ</t>
  </si>
  <si>
    <t>IKO</t>
  </si>
  <si>
    <t>May</t>
  </si>
  <si>
    <t>SFY</t>
  </si>
  <si>
    <t>SGP</t>
  </si>
  <si>
    <t>starts July 07</t>
  </si>
  <si>
    <t>some backward</t>
  </si>
  <si>
    <t>engineering re</t>
  </si>
  <si>
    <t>June 07 figures</t>
  </si>
  <si>
    <r>
      <t xml:space="preserve">HF new method </t>
    </r>
    <r>
      <rPr>
        <b/>
        <sz val="10"/>
        <color indexed="10"/>
        <rFont val="Arial Narrow"/>
        <family val="2"/>
      </rPr>
      <t>=&gt;</t>
    </r>
  </si>
  <si>
    <t>CIN</t>
  </si>
  <si>
    <t>Market Cap $m</t>
  </si>
  <si>
    <t>November</t>
  </si>
  <si>
    <t>December</t>
  </si>
  <si>
    <t>Month:</t>
  </si>
  <si>
    <t>Exchange Traded Funds (ETFs)</t>
  </si>
  <si>
    <t>Infrastructure Funds..</t>
  </si>
  <si>
    <t>Investment Companies &amp; Trusts</t>
  </si>
  <si>
    <t>Pooled Development Funds (PDFs).</t>
  </si>
  <si>
    <t>Trade Volume</t>
  </si>
  <si>
    <t>AIQ</t>
  </si>
  <si>
    <t>12mth roll ave trades pm</t>
  </si>
  <si>
    <t>WAA</t>
  </si>
  <si>
    <t>ETF</t>
  </si>
  <si>
    <t>Listed Investment Trusts</t>
  </si>
  <si>
    <t>VAS</t>
  </si>
  <si>
    <t>VTS</t>
  </si>
  <si>
    <t>VEU</t>
  </si>
  <si>
    <t>Infrastructure</t>
  </si>
  <si>
    <t>Vanguard</t>
  </si>
  <si>
    <t>Trades</t>
  </si>
  <si>
    <t>SYI</t>
  </si>
  <si>
    <t>Changed policy in Jan 05 to include all LMIs regardless of whether they are part of the program</t>
  </si>
  <si>
    <t>ASX Code</t>
  </si>
  <si>
    <t>KAT</t>
  </si>
  <si>
    <t>Volume</t>
  </si>
  <si>
    <t>12m average value</t>
  </si>
  <si>
    <t>GPT</t>
  </si>
  <si>
    <t>IXI</t>
  </si>
  <si>
    <t>IXJ</t>
  </si>
  <si>
    <t>VAP</t>
  </si>
  <si>
    <t>CHC</t>
  </si>
  <si>
    <t>OZF</t>
  </si>
  <si>
    <t>OZR</t>
  </si>
  <si>
    <t>SSO</t>
  </si>
  <si>
    <t>VLC</t>
  </si>
  <si>
    <t>Perth Mint Gold</t>
  </si>
  <si>
    <t>Number Listed</t>
  </si>
  <si>
    <t>Listed Investment Companies</t>
  </si>
  <si>
    <t>IAA</t>
  </si>
  <si>
    <t>Issuer</t>
  </si>
  <si>
    <t>Absolute Return Funds</t>
  </si>
  <si>
    <t>Market Capitalisation</t>
  </si>
  <si>
    <t>#s Listed</t>
  </si>
  <si>
    <t>GOZ</t>
  </si>
  <si>
    <t>IEM</t>
  </si>
  <si>
    <t>IEU</t>
  </si>
  <si>
    <t>IJH</t>
  </si>
  <si>
    <t>IJP</t>
  </si>
  <si>
    <t>IJR</t>
  </si>
  <si>
    <t>IOO</t>
  </si>
  <si>
    <t>IVE</t>
  </si>
  <si>
    <t>IVV</t>
  </si>
  <si>
    <t>Trade_Count</t>
  </si>
  <si>
    <t>Trade_Value</t>
  </si>
  <si>
    <t>Trade_Volume</t>
  </si>
  <si>
    <t>Absolute_Return_Funds</t>
  </si>
  <si>
    <t>Exchange_Traded_Funds_(ETFs)</t>
  </si>
  <si>
    <t>Investment_Companies_&amp;_Trusts</t>
  </si>
  <si>
    <t>Property_Trusts</t>
  </si>
  <si>
    <t>Infrastructure_Funds</t>
  </si>
  <si>
    <t>Pooled_Development_Funds_(PDFs)</t>
  </si>
  <si>
    <t>from EDW 2 July 2007</t>
  </si>
  <si>
    <t>CMW</t>
  </si>
  <si>
    <t>AFI</t>
  </si>
  <si>
    <t>RDV</t>
  </si>
  <si>
    <t>Segment</t>
  </si>
  <si>
    <t>TRADE COUNT, VALUE AND VOLUME DATA</t>
  </si>
  <si>
    <t>CDM</t>
  </si>
  <si>
    <t>MFF</t>
  </si>
  <si>
    <t>USD</t>
  </si>
  <si>
    <t>Index</t>
  </si>
  <si>
    <t>GFL</t>
  </si>
  <si>
    <t>TOTAL</t>
  </si>
  <si>
    <t>Type</t>
  </si>
  <si>
    <t>Trade Count</t>
  </si>
  <si>
    <t>Trade Value</t>
  </si>
  <si>
    <t>12mth roll ave Value pm</t>
  </si>
  <si>
    <t>DXS</t>
  </si>
  <si>
    <t>Commodity</t>
  </si>
  <si>
    <t>Platinum</t>
  </si>
  <si>
    <t>Period ending:</t>
  </si>
  <si>
    <t>TCL</t>
  </si>
  <si>
    <t>Property Trusts</t>
  </si>
  <si>
    <t>QAU</t>
  </si>
  <si>
    <t>VHY</t>
  </si>
  <si>
    <t>VSO</t>
  </si>
  <si>
    <t>APA</t>
  </si>
  <si>
    <t>APZ</t>
  </si>
  <si>
    <t>Check EDW 2 Jul 07 - very different</t>
  </si>
  <si>
    <t>PMGOLD</t>
  </si>
  <si>
    <t>MGR</t>
  </si>
  <si>
    <t>MIR</t>
  </si>
  <si>
    <t>CDP</t>
  </si>
  <si>
    <t>ETPMPD</t>
  </si>
  <si>
    <t>ETPMAG</t>
  </si>
  <si>
    <t>ETPMPT</t>
  </si>
  <si>
    <t>ETPMPM</t>
  </si>
  <si>
    <t>iShares</t>
  </si>
  <si>
    <t>SLF</t>
  </si>
  <si>
    <t>IBC</t>
  </si>
  <si>
    <t>BEL</t>
  </si>
  <si>
    <t>OEQ</t>
  </si>
  <si>
    <t>BWP</t>
  </si>
  <si>
    <t>CAM</t>
  </si>
  <si>
    <t>WAM</t>
  </si>
  <si>
    <t>STW</t>
  </si>
  <si>
    <t>CQR</t>
  </si>
  <si>
    <t>WHF</t>
  </si>
  <si>
    <t>GOLD</t>
  </si>
  <si>
    <t>Total</t>
  </si>
  <si>
    <t>IHD</t>
  </si>
  <si>
    <t>ILC</t>
  </si>
  <si>
    <t>IOZ</t>
  </si>
  <si>
    <t>ISO</t>
  </si>
  <si>
    <t>QFN</t>
  </si>
  <si>
    <t>QRE</t>
  </si>
  <si>
    <t>WAX</t>
  </si>
  <si>
    <t>Market Cap</t>
  </si>
  <si>
    <t>Vanguard Australian Shares High Yield ETF</t>
  </si>
  <si>
    <t>Date</t>
  </si>
  <si>
    <t>GMG</t>
  </si>
  <si>
    <t>AUI</t>
  </si>
  <si>
    <t>ARG</t>
  </si>
  <si>
    <t>AMH</t>
  </si>
  <si>
    <t>BKI</t>
  </si>
  <si>
    <t>BWF</t>
  </si>
  <si>
    <t>OOO</t>
  </si>
  <si>
    <t>AAA</t>
  </si>
  <si>
    <t>RCB</t>
  </si>
  <si>
    <t>RGB</t>
  </si>
  <si>
    <t>IAF</t>
  </si>
  <si>
    <t>ILB</t>
  </si>
  <si>
    <t>IGB</t>
  </si>
  <si>
    <t>Betashares Australian High Interest Cash ETF</t>
  </si>
  <si>
    <t>StateStreet</t>
  </si>
  <si>
    <t>Russell Investments</t>
  </si>
  <si>
    <t>RSM</t>
  </si>
  <si>
    <t>The Perth Mint</t>
  </si>
  <si>
    <t>VGB</t>
  </si>
  <si>
    <t>INA</t>
  </si>
  <si>
    <t>12 Month Average Trades</t>
  </si>
  <si>
    <t>ISSUER &amp; PRODUCT SUMMARY</t>
  </si>
  <si>
    <t xml:space="preserve">Commodity </t>
  </si>
  <si>
    <t>Currency</t>
  </si>
  <si>
    <t>SP</t>
  </si>
  <si>
    <t>BEAR</t>
  </si>
  <si>
    <t>MF</t>
  </si>
  <si>
    <t>URF</t>
  </si>
  <si>
    <t>BOND</t>
  </si>
  <si>
    <t>GOVT</t>
  </si>
  <si>
    <t>ETPs</t>
  </si>
  <si>
    <t>FSI</t>
  </si>
  <si>
    <t>VAF</t>
  </si>
  <si>
    <t>Units</t>
  </si>
  <si>
    <t>Stapled</t>
  </si>
  <si>
    <t>Last</t>
  </si>
  <si>
    <t>XJOAI</t>
  </si>
  <si>
    <t>n/a</t>
  </si>
  <si>
    <t>No</t>
  </si>
  <si>
    <t>Yes</t>
  </si>
  <si>
    <t>YMAX</t>
  </si>
  <si>
    <t>NCC</t>
  </si>
  <si>
    <t>XSOAI</t>
  </si>
  <si>
    <t>LSX</t>
  </si>
  <si>
    <t>WXOZ</t>
  </si>
  <si>
    <t>SPBDASXT</t>
  </si>
  <si>
    <t>SPBDAGVT</t>
  </si>
  <si>
    <t>WXHG</t>
  </si>
  <si>
    <t>QOZ</t>
  </si>
  <si>
    <t>MVA</t>
  </si>
  <si>
    <t>MVB</t>
  </si>
  <si>
    <t>MVE</t>
  </si>
  <si>
    <t>MVR</t>
  </si>
  <si>
    <t>XPJAI</t>
  </si>
  <si>
    <t>XIFAI</t>
  </si>
  <si>
    <t>WDIV</t>
  </si>
  <si>
    <t>WEMG</t>
  </si>
  <si>
    <t>VGE</t>
  </si>
  <si>
    <t>DJRE</t>
  </si>
  <si>
    <t>APW</t>
  </si>
  <si>
    <t>SNC</t>
  </si>
  <si>
    <t>GDI</t>
  </si>
  <si>
    <t>PGF</t>
  </si>
  <si>
    <t>TOP</t>
  </si>
  <si>
    <t>MVW</t>
  </si>
  <si>
    <t>RFF</t>
  </si>
  <si>
    <t>PIMCO</t>
  </si>
  <si>
    <t>Equity - Australia</t>
  </si>
  <si>
    <t>Equity - Australia Small/Mid Cap</t>
  </si>
  <si>
    <t>Equity - Global</t>
  </si>
  <si>
    <t>Mixed Asset</t>
  </si>
  <si>
    <t>Property - Australia</t>
  </si>
  <si>
    <t>Property - Global</t>
  </si>
  <si>
    <t>mFund</t>
  </si>
  <si>
    <t>ACQ</t>
  </si>
  <si>
    <t>GEAR</t>
  </si>
  <si>
    <t>GVF</t>
  </si>
  <si>
    <t>SCG</t>
  </si>
  <si>
    <t>FGX</t>
  </si>
  <si>
    <t>UMAX</t>
  </si>
  <si>
    <t>iShares Treasury ETF</t>
  </si>
  <si>
    <t>SPY</t>
  </si>
  <si>
    <t>BTI</t>
  </si>
  <si>
    <t>VGS</t>
  </si>
  <si>
    <t>VGAD</t>
  </si>
  <si>
    <t>NAC</t>
  </si>
  <si>
    <t>HVST</t>
  </si>
  <si>
    <t>QUAL</t>
  </si>
  <si>
    <t>PIC</t>
  </si>
  <si>
    <t>QUS</t>
  </si>
  <si>
    <t>IHOO</t>
  </si>
  <si>
    <t>IHVV</t>
  </si>
  <si>
    <t>Equity - Infrastructure</t>
  </si>
  <si>
    <t>ARF</t>
  </si>
  <si>
    <t>Magellan</t>
  </si>
  <si>
    <t>Schroders</t>
  </si>
  <si>
    <t>TOT</t>
  </si>
  <si>
    <t>BBOZ</t>
  </si>
  <si>
    <t>RARI</t>
  </si>
  <si>
    <t>Top 3 Inflows by Asset Class</t>
  </si>
  <si>
    <t>Fixed Income - Australia</t>
  </si>
  <si>
    <t>Fixed Income - Global</t>
  </si>
  <si>
    <t>Property</t>
  </si>
  <si>
    <t>Fund Managers</t>
  </si>
  <si>
    <t>mFund Products</t>
  </si>
  <si>
    <t xml:space="preserve">Transaction days: </t>
  </si>
  <si>
    <t>Monthly Statistics</t>
  </si>
  <si>
    <t>Lists the top three mFund products</t>
  </si>
  <si>
    <t>under each asset class.</t>
  </si>
  <si>
    <t>NDQ</t>
  </si>
  <si>
    <t>MVS</t>
  </si>
  <si>
    <t>CETF</t>
  </si>
  <si>
    <t>MOAT</t>
  </si>
  <si>
    <t>GDX</t>
  </si>
  <si>
    <t>ZYUS</t>
  </si>
  <si>
    <t>ZYAU</t>
  </si>
  <si>
    <t>ALI</t>
  </si>
  <si>
    <t>Volume Transacted</t>
  </si>
  <si>
    <t>Value Transacted</t>
  </si>
  <si>
    <t>a</t>
  </si>
  <si>
    <t>GC1</t>
  </si>
  <si>
    <t>GGUS</t>
  </si>
  <si>
    <t>BBUS</t>
  </si>
  <si>
    <t>MHG</t>
  </si>
  <si>
    <t>FGG</t>
  </si>
  <si>
    <t>8IH</t>
  </si>
  <si>
    <t>QMIX</t>
  </si>
  <si>
    <t>Equity - Australia Sectors</t>
  </si>
  <si>
    <t>Equity - Australia Strategy</t>
  </si>
  <si>
    <t>Equity - Global Sectors</t>
  </si>
  <si>
    <t>Equity - Global Strategy</t>
  </si>
  <si>
    <t>Equity - Emerging Markets</t>
  </si>
  <si>
    <t>Mixed</t>
  </si>
  <si>
    <t>AUST</t>
  </si>
  <si>
    <t>VCX</t>
  </si>
  <si>
    <t>Acorn Capital Investment Fund Limited</t>
  </si>
  <si>
    <t>Australian Foundation Investment Company Limited</t>
  </si>
  <si>
    <t>Alternative Investment Trust</t>
  </si>
  <si>
    <t>Argo Global Listed Infrastructure Limited</t>
  </si>
  <si>
    <t>AMCIL Limited</t>
  </si>
  <si>
    <t>APA Group</t>
  </si>
  <si>
    <t>Aims Property Securities Fund</t>
  </si>
  <si>
    <t>Aspen Group</t>
  </si>
  <si>
    <t>Arena REIT.</t>
  </si>
  <si>
    <t>Argo Investments Limited</t>
  </si>
  <si>
    <t>Australian United Investment Company Limited</t>
  </si>
  <si>
    <t>Bentley Capital Limited</t>
  </si>
  <si>
    <t>BKI Investment Company Limited</t>
  </si>
  <si>
    <t>Bailador Technology Investments Limited</t>
  </si>
  <si>
    <t>Ord Units</t>
  </si>
  <si>
    <t>Clime Capital Limited</t>
  </si>
  <si>
    <t>Cadence Capital Limited</t>
  </si>
  <si>
    <t>Carindale Property Trust</t>
  </si>
  <si>
    <t>Charter Hall Group</t>
  </si>
  <si>
    <t>Carlton Investments Limited</t>
  </si>
  <si>
    <t>Cromwell Property Group</t>
  </si>
  <si>
    <t>Charter Hall Retail REIT</t>
  </si>
  <si>
    <t>Djerriwarrh Investments Limited</t>
  </si>
  <si>
    <t>Vicinity Centres</t>
  </si>
  <si>
    <t>Flagship Investments Limited</t>
  </si>
  <si>
    <t>Glennon Small Companies Limited</t>
  </si>
  <si>
    <t>GDI Property Group</t>
  </si>
  <si>
    <t>Global Masters Fund Limited</t>
  </si>
  <si>
    <t>Goodman Group</t>
  </si>
  <si>
    <t>Growthpoint Properties Australia</t>
  </si>
  <si>
    <t>GPT Group</t>
  </si>
  <si>
    <t>iShares Asia 50 ETF</t>
  </si>
  <si>
    <t>Ironbark Capital Limited</t>
  </si>
  <si>
    <t>iShares MSCI Emerging Markets ETF</t>
  </si>
  <si>
    <t>iShares Global 100 AUD Hedged ETF</t>
  </si>
  <si>
    <t>iShares S&amp;P 500 AUD Hedged ETF</t>
  </si>
  <si>
    <t>iShares MSCI Japan ETF</t>
  </si>
  <si>
    <t>iShares Government Inflation ETF</t>
  </si>
  <si>
    <t>iShares S&amp;P/ASX 20 ETF</t>
  </si>
  <si>
    <t>Ingenia Communities Group</t>
  </si>
  <si>
    <t>iShares Global 100 ETF</t>
  </si>
  <si>
    <t>iShares S&amp;P/ASX Small Ordinaries ETF</t>
  </si>
  <si>
    <t>iShares MSCI EAFE ETF</t>
  </si>
  <si>
    <t>iShares Global Consumer Staples ETF</t>
  </si>
  <si>
    <t>iShares Global Healthcare ETF</t>
  </si>
  <si>
    <t>iShares China Large-Cap ETF</t>
  </si>
  <si>
    <t>Katana Capital Limited</t>
  </si>
  <si>
    <t>Lion Selection Group Limited</t>
  </si>
  <si>
    <t>Mirvac Group</t>
  </si>
  <si>
    <t>Mirrabooka Investments Limited</t>
  </si>
  <si>
    <t>Naos Emerging Opportunities Company Limited</t>
  </si>
  <si>
    <t>Orion Equities Limited</t>
  </si>
  <si>
    <t>Perpetual Equity Investment Company Limited</t>
  </si>
  <si>
    <t>Rural Funds Group</t>
  </si>
  <si>
    <t>Scentre Group</t>
  </si>
  <si>
    <t>Stockland</t>
  </si>
  <si>
    <t>Sandon Capital Investments Limited</t>
  </si>
  <si>
    <t>Transurban Group</t>
  </si>
  <si>
    <t>Thorney Opportunities Ltd</t>
  </si>
  <si>
    <t>US Masters Residential Property Fund</t>
  </si>
  <si>
    <t>Vanguard Australian Fixed Interest Index ETF</t>
  </si>
  <si>
    <t>Vanguard Australian Property Securities Index ETF</t>
  </si>
  <si>
    <t>Vanguard Australian Shares Index ETF</t>
  </si>
  <si>
    <t>Vanguard Australian Government Bond Index ETF</t>
  </si>
  <si>
    <t>Vanguard MSCI Index International Shares ETF</t>
  </si>
  <si>
    <t>Vanguard MSCI Australian Large Companies Index ETF</t>
  </si>
  <si>
    <t>Vanguard MSCI Australian Small Companies Index ETF</t>
  </si>
  <si>
    <t>WAM Active Limited</t>
  </si>
  <si>
    <t>WAM Capital Limited</t>
  </si>
  <si>
    <t>WAM Research Limited</t>
  </si>
  <si>
    <t>8I Holdings Ltd</t>
  </si>
  <si>
    <t>S&amp;P/ASX Aust Fixed Int Idx Total Return</t>
  </si>
  <si>
    <t>S&amp;P/ASX Govt Bond Idx Total Return</t>
  </si>
  <si>
    <t>S&amp;P/ASX 200 Accumulation</t>
  </si>
  <si>
    <t>S&amp;P/ASX 200 A-REIT Accumulation</t>
  </si>
  <si>
    <t>S&amp;P/ASX Infrastructure Index Accumulation</t>
  </si>
  <si>
    <t>RYD</t>
  </si>
  <si>
    <t>WRLD</t>
  </si>
  <si>
    <t>IHCB</t>
  </si>
  <si>
    <t>IHHY</t>
  </si>
  <si>
    <t>IHEB</t>
  </si>
  <si>
    <t>VAE</t>
  </si>
  <si>
    <t>VEQ</t>
  </si>
  <si>
    <t>VIF</t>
  </si>
  <si>
    <t>VCF</t>
  </si>
  <si>
    <t>iShares Global High Yield Bond (AUD Hedged) ETF</t>
  </si>
  <si>
    <t>iShares J.P.Morgan USD Emerging Markets Bond (AUD Hedged) ETF</t>
  </si>
  <si>
    <t>Vanguard FTSE Asia Ex-Japan Shares Index ETF</t>
  </si>
  <si>
    <t>Vanguard MSCI Index International Shares (Hedged) ETF</t>
  </si>
  <si>
    <t>Vanguard FTSE Emerging Markets Shares ETF</t>
  </si>
  <si>
    <t>Vanguard FTSE Europe Shares ETF</t>
  </si>
  <si>
    <t>Vanguard International Credit Securities Index (Hedged) ETF</t>
  </si>
  <si>
    <t>Vanguard International Fixed Interest Index (Hedged) ETF</t>
  </si>
  <si>
    <t>Ryder Capital Limited</t>
  </si>
  <si>
    <t>Ausbil</t>
  </si>
  <si>
    <t>Fidelity</t>
  </si>
  <si>
    <t>IWLD</t>
  </si>
  <si>
    <t>IHWL</t>
  </si>
  <si>
    <t>iShares Core S&amp;P/ASX 200 ETF</t>
  </si>
  <si>
    <t>iShares Core Composite Bond ETF</t>
  </si>
  <si>
    <t>iShares Core Global Corporate Bond (AUD Hedged) ETF</t>
  </si>
  <si>
    <t>iShares S&amp;P Small-Cap ETF</t>
  </si>
  <si>
    <t>iShares S&amp;P 500 ETF</t>
  </si>
  <si>
    <t>iShares S&amp;P Midcap ETF</t>
  </si>
  <si>
    <t>Vanguard All-World ex US Shares Index ETF</t>
  </si>
  <si>
    <t>Vanguard US Total Market Shares Index ETF</t>
  </si>
  <si>
    <t>WLE</t>
  </si>
  <si>
    <t>VACF</t>
  </si>
  <si>
    <t>IFRA</t>
  </si>
  <si>
    <t>HEUR</t>
  </si>
  <si>
    <t>HJPN</t>
  </si>
  <si>
    <t>VanEck</t>
  </si>
  <si>
    <t>WAM Leaders Limited</t>
  </si>
  <si>
    <t>Vanguard Australian Corporate Fixed Interest Index ETF</t>
  </si>
  <si>
    <t>FUEL</t>
  </si>
  <si>
    <t>Blackwall Limited</t>
  </si>
  <si>
    <t>S&amp;P/ASX Small Ords Accumulation</t>
  </si>
  <si>
    <t>ESTX</t>
  </si>
  <si>
    <t>MICH</t>
  </si>
  <si>
    <t>MNRS</t>
  </si>
  <si>
    <t>BNKS</t>
  </si>
  <si>
    <t>FOOD</t>
  </si>
  <si>
    <t>GROW</t>
  </si>
  <si>
    <t>DRUG</t>
  </si>
  <si>
    <t>HACK</t>
  </si>
  <si>
    <t>MVOL</t>
  </si>
  <si>
    <t>AUMF</t>
  </si>
  <si>
    <t>WVOL</t>
  </si>
  <si>
    <t>WDMF</t>
  </si>
  <si>
    <t>iShares Edge MSCI Australia Minimum Volatility ETF</t>
  </si>
  <si>
    <t>iShares Edge MSCI Australia Multifactor ETF</t>
  </si>
  <si>
    <t>iShares Edge MSCI World Minimum Volatility ETF</t>
  </si>
  <si>
    <t>iShares Edge MSCI World Multifactor ETF</t>
  </si>
  <si>
    <t>Morningstar</t>
  </si>
  <si>
    <t>GDF</t>
  </si>
  <si>
    <t>CLW</t>
  </si>
  <si>
    <t>NGE</t>
  </si>
  <si>
    <t>Charter Hall Long Wale REIT</t>
  </si>
  <si>
    <t>MFF Capital Investments Limited</t>
  </si>
  <si>
    <t>EX20</t>
  </si>
  <si>
    <t>ETHI</t>
  </si>
  <si>
    <t>AUDS</t>
  </si>
  <si>
    <t>YANK</t>
  </si>
  <si>
    <t>TEK</t>
  </si>
  <si>
    <t>CIP</t>
  </si>
  <si>
    <t>Thorney Technologies Ltd</t>
  </si>
  <si>
    <t>Centuria Industrial REIT</t>
  </si>
  <si>
    <t>SWTZ</t>
  </si>
  <si>
    <t>FPC</t>
  </si>
  <si>
    <t>no</t>
  </si>
  <si>
    <t>Fat Prophets Global Contrarian Fund Ltd</t>
  </si>
  <si>
    <t>Russell Investments Australian Select Corporate Bond ETF</t>
  </si>
  <si>
    <t>Russell Investments Australian Government Bond ETF</t>
  </si>
  <si>
    <t>Russell Investments Australian Semi-Government Bond ETF</t>
  </si>
  <si>
    <t>TECH</t>
  </si>
  <si>
    <t>SMLL</t>
  </si>
  <si>
    <t>BHD</t>
  </si>
  <si>
    <t>PL8</t>
  </si>
  <si>
    <t>MEC</t>
  </si>
  <si>
    <t>PLUS</t>
  </si>
  <si>
    <t>Benjamin Hornigold Limited</t>
  </si>
  <si>
    <t>Plato Income Maximiser Limited</t>
  </si>
  <si>
    <t>Morphic Ethical Equities Fund Limited</t>
  </si>
  <si>
    <t>Dexus</t>
  </si>
  <si>
    <t>BILL</t>
  </si>
  <si>
    <t>ISEC</t>
  </si>
  <si>
    <t>iShares Core Cash ETF</t>
  </si>
  <si>
    <t>iShares Enhanced Cash ETF</t>
  </si>
  <si>
    <t>Janus Henderson</t>
  </si>
  <si>
    <t>WMI</t>
  </si>
  <si>
    <t>NGE Capital Limited</t>
  </si>
  <si>
    <t>WAM Microcap Limited</t>
  </si>
  <si>
    <t>QPON</t>
  </si>
  <si>
    <t>FLOT</t>
  </si>
  <si>
    <t>PAXX</t>
  </si>
  <si>
    <t>PIXX</t>
  </si>
  <si>
    <t>Equity - Asia</t>
  </si>
  <si>
    <t>ROBO</t>
  </si>
  <si>
    <t>Vanguard Global Aggregate Bond Index (Hedged) ETF</t>
  </si>
  <si>
    <t>VBND</t>
  </si>
  <si>
    <t>MXT</t>
  </si>
  <si>
    <t>VDCO</t>
  </si>
  <si>
    <t>VDBA</t>
  </si>
  <si>
    <t>VDGR</t>
  </si>
  <si>
    <t>VDHG</t>
  </si>
  <si>
    <t>Vanguard Diversified Conservative Index ETF</t>
  </si>
  <si>
    <t>Vanguard Diversified Balanced Index ETF</t>
  </si>
  <si>
    <t>Vanguard Diversified Growth Index ETF</t>
  </si>
  <si>
    <t>Vanguard Diversified High Growth Index ETF</t>
  </si>
  <si>
    <t>FAIR</t>
  </si>
  <si>
    <t>HBRD</t>
  </si>
  <si>
    <t>NSC</t>
  </si>
  <si>
    <t>CD3</t>
  </si>
  <si>
    <t>CD1</t>
  </si>
  <si>
    <t>CD2</t>
  </si>
  <si>
    <t>Naos Small Cap Opportunities Company Limited</t>
  </si>
  <si>
    <t>SEC</t>
  </si>
  <si>
    <t>MOGL</t>
  </si>
  <si>
    <t>Spheria Emerging Companies Limited</t>
  </si>
  <si>
    <t>PIA</t>
  </si>
  <si>
    <t>Pengana International Equities Limited</t>
  </si>
  <si>
    <t>iShares Europe ETF</t>
  </si>
  <si>
    <t>iShares MSCI South Korea ETF</t>
  </si>
  <si>
    <t>Macquarie</t>
  </si>
  <si>
    <t>LRT</t>
  </si>
  <si>
    <t>ESGI</t>
  </si>
  <si>
    <t>Lowell Resources Fund</t>
  </si>
  <si>
    <t>EMKT</t>
  </si>
  <si>
    <t>VMIN</t>
  </si>
  <si>
    <t>VVLU</t>
  </si>
  <si>
    <t>LSF</t>
  </si>
  <si>
    <t>L1 Long Short Fund Limited</t>
  </si>
  <si>
    <t>Products</t>
  </si>
  <si>
    <t>($m)</t>
  </si>
  <si>
    <t xml:space="preserve">FUM </t>
  </si>
  <si>
    <t>FUM Change</t>
  </si>
  <si>
    <t xml:space="preserve">Funds Flow </t>
  </si>
  <si>
    <t>Value Traded</t>
  </si>
  <si>
    <t>IRESS Watchlist: /XIC</t>
  </si>
  <si>
    <t>Activity</t>
  </si>
  <si>
    <t>Prices</t>
  </si>
  <si>
    <t>Returns</t>
  </si>
  <si>
    <t>ASX 
Code</t>
  </si>
  <si>
    <t>Type*</t>
  </si>
  <si>
    <t>Fund Name</t>
  </si>
  <si>
    <t xml:space="preserve">  MER (% p.a)</t>
  </si>
  <si>
    <t>Outperf Fee</t>
  </si>
  <si>
    <t>Mkt Cap ($m)#</t>
  </si>
  <si>
    <t>Mkt Cap ($m) Change</t>
  </si>
  <si>
    <t>Transacted Value ($)</t>
  </si>
  <si>
    <t>Transacted Volume</t>
  </si>
  <si>
    <t>Monthly Liquidity %</t>
  </si>
  <si>
    <t>$ Spread</t>
  </si>
  <si>
    <t>NTA Date</t>
  </si>
  <si>
    <t>Year High</t>
  </si>
  <si>
    <t>Year Low</t>
  </si>
  <si>
    <t>Historical Distribution Yield</t>
  </si>
  <si>
    <t>1 Month Total Return</t>
  </si>
  <si>
    <t>1 Year Total Return</t>
  </si>
  <si>
    <t>3 Year Total Return (ann.)</t>
  </si>
  <si>
    <t>5 Year Total Return (ann.)</t>
  </si>
  <si>
    <t>Shares</t>
  </si>
  <si>
    <t>Fixed Income - Australian Dollar</t>
  </si>
  <si>
    <t>Australian Indices</t>
  </si>
  <si>
    <t>#  The FUM for each LIC is based off the last reported number of units recorded in CHESS multiplied by the closing price on the last Transaction day of the month. Any updates to the number of units on issue received post the last Transaction day of the month are not picked up until the following month.</t>
  </si>
  <si>
    <t>Past Performance is not a reliable indicator of future performance.</t>
  </si>
  <si>
    <t>ASX A-REIT Profiles</t>
  </si>
  <si>
    <t>Mkt Cap Change ($m)</t>
  </si>
  <si>
    <t>Number
 of Trades</t>
  </si>
  <si>
    <t>#  The Market Value for each product is based off the last reported number of units recorded in CHESS multiplied by the closing price on the last Transaction day of the month. Any updates to the number of units on issue received post the last Transaction day of the month are not picked up until the following month.</t>
  </si>
  <si>
    <t>ASX Infrastructure Fund Profiles</t>
  </si>
  <si>
    <t>FUM ($m)#</t>
  </si>
  <si>
    <t>FUM ($m) Change</t>
  </si>
  <si>
    <t>Funds Inflow / Outflow ($m) ***</t>
  </si>
  <si>
    <t>% Spread*</t>
  </si>
  <si>
    <t>Fixed Income - Australia Dollar</t>
  </si>
  <si>
    <t>Type: ETF = Exchange Transacted Fund, SP = Structured Product, MF = Managed Fund, Share = Redeemable Preference Share</t>
  </si>
  <si>
    <t>*** Funds Inflow / Outflow represent the number of units changed times the end of month closing price.</t>
  </si>
  <si>
    <t>Spreads in international ETFs and some ETCs can vary throughout the day due to opening hours of the underlying markets. Please contact the product issuers for further information.</t>
  </si>
  <si>
    <t>IRESS Watchlist: /XTB</t>
  </si>
  <si>
    <t>Number
 of Transactions</t>
  </si>
  <si>
    <t>Mkt Cap ($m)</t>
  </si>
  <si>
    <t>Information provided does not constitute financial product advice.  You should obtain independent advice from an Australian financial services licensee before making any financial decisions.  Although ASX Limited ABN 98 008 624 691 and its related bodies corporate (“ASX”) has made every effort to ensure the accuracy of the information as at the date of publication, ASX does not give any warranty or representation as to the accuracy, reliability or completeness of the information.  To the extent permitted by law, ASX and its employees, officers and contractors shall not be liable for any loss or damage arising in any way (including by way of negligence) from or in connection with any information provided or omitted or from any one acting or refraining to act in reliance on this information.</t>
  </si>
  <si>
    <t>GCI</t>
  </si>
  <si>
    <t>Gryphon Capital Income Trust</t>
  </si>
  <si>
    <t>EIGA</t>
  </si>
  <si>
    <t>A200</t>
  </si>
  <si>
    <t>Betashares Australia 200 ETF</t>
  </si>
  <si>
    <t>ALX</t>
  </si>
  <si>
    <t>Perennial</t>
  </si>
  <si>
    <t>% change</t>
  </si>
  <si>
    <t>CRED</t>
  </si>
  <si>
    <t>INIF</t>
  </si>
  <si>
    <t>WGB</t>
  </si>
  <si>
    <t>WQG</t>
  </si>
  <si>
    <t>WAM Global Limited</t>
  </si>
  <si>
    <t>InvestSMART</t>
  </si>
  <si>
    <t>Atlas Arteria</t>
  </si>
  <si>
    <t>Naos Ex-50 Opportunities Company Limited</t>
  </si>
  <si>
    <t>Number of LMIs</t>
  </si>
  <si>
    <t>WCMQ</t>
  </si>
  <si>
    <t>ACDC</t>
  </si>
  <si>
    <t>VESG</t>
  </si>
  <si>
    <t>VEFI</t>
  </si>
  <si>
    <t>RBTZ</t>
  </si>
  <si>
    <t>ASIA</t>
  </si>
  <si>
    <t>YTMTL2</t>
  </si>
  <si>
    <t>YTMVC1</t>
  </si>
  <si>
    <t>YTMVCX</t>
  </si>
  <si>
    <t>Fixed Income - Global Dollar</t>
  </si>
  <si>
    <t>Vanguard Ethically Conscious International Shares Index ETF</t>
  </si>
  <si>
    <t>Vanguard Ethically Conscious Global Aggregate Bond Index (Hedged) ETF</t>
  </si>
  <si>
    <t>INCM</t>
  </si>
  <si>
    <t>VBLD</t>
  </si>
  <si>
    <t>Vanguard Global Infrastructure Index ETF</t>
  </si>
  <si>
    <t>TGF</t>
  </si>
  <si>
    <t>Tribeca Global Natural Resources Limited</t>
  </si>
  <si>
    <t>QRI</t>
  </si>
  <si>
    <t>BNDS</t>
  </si>
  <si>
    <t>VISM</t>
  </si>
  <si>
    <t>CURE</t>
  </si>
  <si>
    <t>HM1</t>
  </si>
  <si>
    <t>QLTY</t>
  </si>
  <si>
    <t>AGX1</t>
  </si>
  <si>
    <t>CNEW</t>
  </si>
  <si>
    <t>FEMX</t>
  </si>
  <si>
    <t>Vanguard MSCI International Small Companies Index ETF</t>
  </si>
  <si>
    <t>Hearts and Minds Investments Limited</t>
  </si>
  <si>
    <t>Qualitas Real Estate Income Fund</t>
  </si>
  <si>
    <t>CQE</t>
  </si>
  <si>
    <t>OPH</t>
  </si>
  <si>
    <t>XARO</t>
  </si>
  <si>
    <t>Ophir High Conviction Fund</t>
  </si>
  <si>
    <t>ECL</t>
  </si>
  <si>
    <t>Excelsior Capital Ltd</t>
  </si>
  <si>
    <t>Stp Forus</t>
  </si>
  <si>
    <t>QHAL</t>
  </si>
  <si>
    <t>REIT</t>
  </si>
  <si>
    <t>PE1</t>
  </si>
  <si>
    <t>MOT</t>
  </si>
  <si>
    <t>Pengana Private Equity Trust</t>
  </si>
  <si>
    <t>IMPQ</t>
  </si>
  <si>
    <t>PCI</t>
  </si>
  <si>
    <t>Perpetual Credit Income Trust</t>
  </si>
  <si>
    <t>Cash</t>
  </si>
  <si>
    <t>INES</t>
  </si>
  <si>
    <t>RF1</t>
  </si>
  <si>
    <t>NDIA</t>
  </si>
  <si>
    <t>GRNV</t>
  </si>
  <si>
    <t>Regal Investment Fund</t>
  </si>
  <si>
    <t>F100</t>
  </si>
  <si>
    <t>AGVT</t>
  </si>
  <si>
    <t>IIND</t>
  </si>
  <si>
    <t xml:space="preserve">mFunds </t>
  </si>
  <si>
    <t>Last 12 months ($m)</t>
  </si>
  <si>
    <t>ASX code</t>
  </si>
  <si>
    <t>SUBD</t>
  </si>
  <si>
    <t>HMC</t>
  </si>
  <si>
    <t>Charter Hall Social Infrastructure REIT</t>
  </si>
  <si>
    <t>Prem/Disc % NTA (pre-tax) at NTA Date</t>
  </si>
  <si>
    <t>YTMQF4</t>
  </si>
  <si>
    <t>MSTR</t>
  </si>
  <si>
    <t>GBND</t>
  </si>
  <si>
    <t>KKC</t>
  </si>
  <si>
    <t>ECP</t>
  </si>
  <si>
    <t>ECP Emerging Growth Limited</t>
  </si>
  <si>
    <t>Garda Property Group</t>
  </si>
  <si>
    <t>IRESS Watchlist: /ETFASX</t>
  </si>
  <si>
    <t xml:space="preserve"># The FUM for each ETP is based off the last reported number of units recorded in CHESS multiplied by the closing price on the last Transaction day of the month.MER (management expense ratio figures have been extracted from the relevant PDS or as updated by the issuer of the product. Under the Corporations Regulations, managment costs do not include transactional or operational costs or certain other fees and costs which may also apply. Such costs may be significant. When considering a product or comparing between products you should refer to the relevant PDS(s) for more information on any additional costs associated with each product. </t>
  </si>
  <si>
    <t>DHHF</t>
  </si>
  <si>
    <t>DGGF</t>
  </si>
  <si>
    <t>DBBF</t>
  </si>
  <si>
    <t>DZZF</t>
  </si>
  <si>
    <t>EBND</t>
  </si>
  <si>
    <t>COF</t>
  </si>
  <si>
    <t>Centuria Office REIT</t>
  </si>
  <si>
    <t>360 Capital REIT</t>
  </si>
  <si>
    <t>ATEC</t>
  </si>
  <si>
    <t>FANG</t>
  </si>
  <si>
    <r>
      <t xml:space="preserve">HF new method </t>
    </r>
    <r>
      <rPr>
        <b/>
        <sz val="10"/>
        <color indexed="10"/>
        <rFont val="Arial"/>
        <family val="2"/>
      </rPr>
      <t>=&gt;</t>
    </r>
  </si>
  <si>
    <t>Antipodes / Pinnacle</t>
  </si>
  <si>
    <t>Montaka / Perpetual</t>
  </si>
  <si>
    <t>ICOR</t>
  </si>
  <si>
    <t>IYLD</t>
  </si>
  <si>
    <t>GGOV</t>
  </si>
  <si>
    <t>iShares Core Corporate Bond ETF</t>
  </si>
  <si>
    <t>iShares Yield Plus ETF</t>
  </si>
  <si>
    <t>WPR</t>
  </si>
  <si>
    <t>Waypoint REIT</t>
  </si>
  <si>
    <t>MKAX</t>
  </si>
  <si>
    <t>HQLT</t>
  </si>
  <si>
    <t>AASF</t>
  </si>
  <si>
    <t>SNAS</t>
  </si>
  <si>
    <t>LNAS</t>
  </si>
  <si>
    <t>HETH</t>
  </si>
  <si>
    <t>HNDQ</t>
  </si>
  <si>
    <t xml:space="preserve">Russell Investments High Dividend Australian Shares ETF  </t>
  </si>
  <si>
    <t>Russell Investments Australian Responsible Investment ETF</t>
  </si>
  <si>
    <t>E200</t>
  </si>
  <si>
    <t>ESPO</t>
  </si>
  <si>
    <t>GOAT</t>
  </si>
  <si>
    <t>HLTH</t>
  </si>
  <si>
    <t>YTMSG3</t>
  </si>
  <si>
    <t>YTMSCP</t>
  </si>
  <si>
    <t>VETH</t>
  </si>
  <si>
    <t>IIGF</t>
  </si>
  <si>
    <t>Vanguard Ethically Conscious Australian Shares ETF</t>
  </si>
  <si>
    <t>TCF</t>
  </si>
  <si>
    <t>WMA</t>
  </si>
  <si>
    <t>Cd Private Equity Fund I</t>
  </si>
  <si>
    <t>Cd Private Equity Fund II</t>
  </si>
  <si>
    <t>WAM Alternative Assets Limited</t>
  </si>
  <si>
    <t>MAET</t>
  </si>
  <si>
    <t>LPGD</t>
  </si>
  <si>
    <t>HDN</t>
  </si>
  <si>
    <t>MGOC</t>
  </si>
  <si>
    <t>Loftus Peak / EQT</t>
  </si>
  <si>
    <t>Munro / GSFM</t>
  </si>
  <si>
    <t>Homeco Daily Needs REIT</t>
  </si>
  <si>
    <t>CLDD</t>
  </si>
  <si>
    <t>ADEF</t>
  </si>
  <si>
    <t>WOT</t>
  </si>
  <si>
    <t>CLNE</t>
  </si>
  <si>
    <t>VLUE</t>
  </si>
  <si>
    <t>QSML</t>
  </si>
  <si>
    <t>ERTH</t>
  </si>
  <si>
    <t>HYGG</t>
  </si>
  <si>
    <t>Hyperion / Pinnacle</t>
  </si>
  <si>
    <t>BHYB</t>
  </si>
  <si>
    <t>WAR</t>
  </si>
  <si>
    <t>SB2</t>
  </si>
  <si>
    <t>IESG</t>
  </si>
  <si>
    <t>Salter Brothers Emerging Companies Limited</t>
  </si>
  <si>
    <t>WAM Strategic Value Limited</t>
  </si>
  <si>
    <t>VanEck FTSE China A50 ETF</t>
  </si>
  <si>
    <t>VanEck Global Clean Energy ETF</t>
  </si>
  <si>
    <t>VanEck China New Economy ETF</t>
  </si>
  <si>
    <t>Vaneck MSCI Multifactor Emerging Markets Equity ETF</t>
  </si>
  <si>
    <t>Vaneck MSCI International Sustainable Equity ETF</t>
  </si>
  <si>
    <t>VanEck Australian Floating Rate ETF</t>
  </si>
  <si>
    <t>VanEck Gold Miners ETF</t>
  </si>
  <si>
    <t>VanEck Morningstar International Wide Moat ETF</t>
  </si>
  <si>
    <t>VanEck MSCI Australian Sustainable Equity ETF</t>
  </si>
  <si>
    <t>VanEck Global Healthcare Leaders ETF</t>
  </si>
  <si>
    <t>VanEck FTSE Global Infrastructure (Hedged) ETF</t>
  </si>
  <si>
    <t>VanEck Morningstar Wide Moat ETF</t>
  </si>
  <si>
    <t>VanEck Australian Property ETF</t>
  </si>
  <si>
    <t>VanEck Australian Banks ETF</t>
  </si>
  <si>
    <t>VanEck S&amp;P/ASX MidCap ETF</t>
  </si>
  <si>
    <t>VanEck Australian Resources ETF</t>
  </si>
  <si>
    <t>VanEck Small Companies Masters ETF</t>
  </si>
  <si>
    <t>VanEck Australian Equal Weight ETF</t>
  </si>
  <si>
    <t>VanEck Australian Corporate Bond Plus ETF</t>
  </si>
  <si>
    <t>VanEck MSCI International Small Companies Quality ETF</t>
  </si>
  <si>
    <t>VanEck MSCI International Quality ETF</t>
  </si>
  <si>
    <t>VanEck Australian Subordinated Debt ETF</t>
  </si>
  <si>
    <t>VanEck MSCI International Value ETF</t>
  </si>
  <si>
    <t>Metrics Income Opportunities Trust</t>
  </si>
  <si>
    <t>VanEck Video Gaming and Esports ETF</t>
  </si>
  <si>
    <t>Metrics Master Income Trust</t>
  </si>
  <si>
    <t>MHHT</t>
  </si>
  <si>
    <t>SEMI</t>
  </si>
  <si>
    <t>GCAP</t>
  </si>
  <si>
    <t>Claremont</t>
  </si>
  <si>
    <t>TVL</t>
  </si>
  <si>
    <t>FUTR</t>
  </si>
  <si>
    <t>HCW</t>
  </si>
  <si>
    <t>Touch Ventures Limited</t>
  </si>
  <si>
    <t>Healthco Healthcare and Wellness REIT</t>
  </si>
  <si>
    <t>LSGE</t>
  </si>
  <si>
    <t>REP</t>
  </si>
  <si>
    <t>HGEN</t>
  </si>
  <si>
    <t>Loomis / IML</t>
  </si>
  <si>
    <t>DXC</t>
  </si>
  <si>
    <t>Ram Essential Services Property Fund</t>
  </si>
  <si>
    <t>Dexus Convenience Retail REIT</t>
  </si>
  <si>
    <t>GIVE</t>
  </si>
  <si>
    <t>GPEQ</t>
  </si>
  <si>
    <t>CDO</t>
  </si>
  <si>
    <t>CRYP</t>
  </si>
  <si>
    <t>Daintree / Perennial</t>
  </si>
  <si>
    <t>Perpetual</t>
  </si>
  <si>
    <t>VanEck Global Listed Private Equity ETF</t>
  </si>
  <si>
    <t>DXI</t>
  </si>
  <si>
    <t>Dexus Industria REIT.</t>
  </si>
  <si>
    <t>Cadence Opportunities Fund Limited</t>
  </si>
  <si>
    <t>DRIV</t>
  </si>
  <si>
    <t>MCCL</t>
  </si>
  <si>
    <t>Associate Global Partners</t>
  </si>
  <si>
    <t>MCGG</t>
  </si>
  <si>
    <t>OZBD</t>
  </si>
  <si>
    <t>GAME</t>
  </si>
  <si>
    <t>RCAP</t>
  </si>
  <si>
    <t>Resolution / Pinnacle</t>
  </si>
  <si>
    <t>NNUK</t>
  </si>
  <si>
    <t>JZRO</t>
  </si>
  <si>
    <t>Nanuk / EQT</t>
  </si>
  <si>
    <t>AQLT</t>
  </si>
  <si>
    <t>VNGS</t>
  </si>
  <si>
    <t>GLOB</t>
  </si>
  <si>
    <t>URNM</t>
  </si>
  <si>
    <t>Vaughan / IML</t>
  </si>
  <si>
    <t>USHY</t>
  </si>
  <si>
    <t>USTB</t>
  </si>
  <si>
    <t>IBAL</t>
  </si>
  <si>
    <t>IGRO</t>
  </si>
  <si>
    <t>ITEK</t>
  </si>
  <si>
    <t>AESG</t>
  </si>
  <si>
    <t>iShares Balanced ESG ETF</t>
  </si>
  <si>
    <t>iShares High Growth ESG ETF</t>
  </si>
  <si>
    <t>iShares Global Aggregate Bond ESG (AUD Hedged) ETF</t>
  </si>
  <si>
    <t>iShares Future Tech Innovators ETF</t>
  </si>
  <si>
    <t>Whitefield Industrials Limited</t>
  </si>
  <si>
    <t>Global X</t>
  </si>
  <si>
    <t>Global X USD High Yield Bond ETF (Currency Hedged)</t>
  </si>
  <si>
    <t>Global X US Treasury Bond ETF (Currency Hedged)</t>
  </si>
  <si>
    <t>Global X S&amp;P 500 High Yield Low Volatility ETF</t>
  </si>
  <si>
    <t>Global X EURO STOXX 50 ETF</t>
  </si>
  <si>
    <t>Global X Hydrogen ETF</t>
  </si>
  <si>
    <t>Global X Semiconductor ETF</t>
  </si>
  <si>
    <t>Global X FANG+ ETF</t>
  </si>
  <si>
    <t>Global X India Nifty 50 ETF</t>
  </si>
  <si>
    <t>Global X S&amp;P Biotech ETF</t>
  </si>
  <si>
    <t>Global X Battery Tech &amp; Lithium ETF</t>
  </si>
  <si>
    <t>Global X ROBO Global Robotics &amp; Automation ETF</t>
  </si>
  <si>
    <t>Global X Morningstar Global Technology ETF</t>
  </si>
  <si>
    <t>Global X Physical Precious Metals Basket</t>
  </si>
  <si>
    <t>Global X Physical Platinum</t>
  </si>
  <si>
    <t>Global X Physical Palladium</t>
  </si>
  <si>
    <t>Global X Physical Silver</t>
  </si>
  <si>
    <t>ROYL</t>
  </si>
  <si>
    <t>QMAX</t>
  </si>
  <si>
    <t>S3GO</t>
  </si>
  <si>
    <t>ISLM</t>
  </si>
  <si>
    <t>ASAO</t>
  </si>
  <si>
    <t>HCF</t>
  </si>
  <si>
    <t>GMTL</t>
  </si>
  <si>
    <t>XMET</t>
  </si>
  <si>
    <t>Global X Green Metal Miners ETF</t>
  </si>
  <si>
    <t>Hejaz / EQT</t>
  </si>
  <si>
    <t>Firetrail / Pinnacle</t>
  </si>
  <si>
    <t>H&amp;G High Conviction Limited</t>
  </si>
  <si>
    <t>iShares S&amp;P/ASX Dividend Opportunities ESG Screened ETF</t>
  </si>
  <si>
    <t>JREG</t>
  </si>
  <si>
    <t>JEPI</t>
  </si>
  <si>
    <t>HCRD</t>
  </si>
  <si>
    <t>WIRE</t>
  </si>
  <si>
    <t>RG8</t>
  </si>
  <si>
    <t>RGN</t>
  </si>
  <si>
    <t>Regal Asian Investments Limited</t>
  </si>
  <si>
    <t>Global X Copper Miners ETF</t>
  </si>
  <si>
    <t>HMC Capital Limited</t>
  </si>
  <si>
    <t>Region Group</t>
  </si>
  <si>
    <t>NUGG</t>
  </si>
  <si>
    <t>T3MP</t>
  </si>
  <si>
    <t>ATOM</t>
  </si>
  <si>
    <t>VanEck Gold Bullion ETF</t>
  </si>
  <si>
    <t>Global X Uranium ETF</t>
  </si>
  <si>
    <t>MFOA</t>
  </si>
  <si>
    <t>XASG</t>
  </si>
  <si>
    <t>XALG</t>
  </si>
  <si>
    <t>Ardea / Fidante</t>
  </si>
  <si>
    <t>Alphinity / Fidante</t>
  </si>
  <si>
    <t>Milford / EQT</t>
  </si>
  <si>
    <t>AYLD</t>
  </si>
  <si>
    <t>QYLD</t>
  </si>
  <si>
    <t>UYLD</t>
  </si>
  <si>
    <t>PGTX</t>
  </si>
  <si>
    <t>Global X Nasdaq 100 Covered Call ETF</t>
  </si>
  <si>
    <t>Global X S&amp;P 500 Covered Call ETF</t>
  </si>
  <si>
    <t>Global X S&amp;P/ASX 200 Covered Call ETF</t>
  </si>
  <si>
    <t>CHESS Funds Flow</t>
  </si>
  <si>
    <t>CHESS FUM ($m)#</t>
  </si>
  <si>
    <t>CHESS FUM ($m) Change</t>
  </si>
  <si>
    <t xml:space="preserve">CHESS FUM </t>
  </si>
  <si>
    <t>CHESS FUM Change</t>
  </si>
  <si>
    <t xml:space="preserve">* Average % Spread = provides the time weighted average of all bid/ask spreads as a percentage of the mid price. The bid/ask points used for the computation correspond to the quotes received for fhe period for the first BD of the month until the last BD of the month. </t>
  </si>
  <si>
    <t>VanEck FTSE International Property (Hedged) ETF</t>
  </si>
  <si>
    <t>IISV</t>
  </si>
  <si>
    <t>GOOD</t>
  </si>
  <si>
    <t>OZXX</t>
  </si>
  <si>
    <t>USIG</t>
  </si>
  <si>
    <t>Global X Australia Ex Financials &amp; Resources ETF</t>
  </si>
  <si>
    <t>Global X USD Corporate Bond ETF (Currency Hedged)</t>
  </si>
  <si>
    <t>JHPI</t>
  </si>
  <si>
    <t>JPEQ</t>
  </si>
  <si>
    <t>JPHQ</t>
  </si>
  <si>
    <t>GLIN</t>
  </si>
  <si>
    <t>GLPR</t>
  </si>
  <si>
    <t>HGBL</t>
  </si>
  <si>
    <t>TBIL</t>
  </si>
  <si>
    <t>BGBL</t>
  </si>
  <si>
    <t>BAOR</t>
  </si>
  <si>
    <t>DAOR</t>
  </si>
  <si>
    <t>iShares Core FTSE Global Infrastructure (AUD Hedged) ETF</t>
  </si>
  <si>
    <t>iShares Core FTSE Global Property Ex Australia (AUD Hedged) ETF</t>
  </si>
  <si>
    <t>Betashares Global Shares Currency Hedged ETF</t>
  </si>
  <si>
    <t>VanEck 1-3 Month US Treasury Bond ETF</t>
  </si>
  <si>
    <t>Betashares Global Shares ETF</t>
  </si>
  <si>
    <t>Future Generation Australia Limited</t>
  </si>
  <si>
    <t>Future Generation Global Limited</t>
  </si>
  <si>
    <t>EAFZ</t>
  </si>
  <si>
    <t>abrdn / MSC</t>
  </si>
  <si>
    <t>Ellerston</t>
  </si>
  <si>
    <t>Aoris / Trust Company</t>
  </si>
  <si>
    <t>BCOM</t>
  </si>
  <si>
    <t>360 Capital Mortgage REIT</t>
  </si>
  <si>
    <t>Global X S&amp;P/ASX 200 High Dividend ETF</t>
  </si>
  <si>
    <t>ABG</t>
  </si>
  <si>
    <t>Abacus Group</t>
  </si>
  <si>
    <t>Betashares</t>
  </si>
  <si>
    <t>Betashares Interest Rate Hedged Australian Grade Corporate Bond ETF</t>
  </si>
  <si>
    <t>Betashares Global Royalties ETF</t>
  </si>
  <si>
    <t>Betashares Global Uranium ETF</t>
  </si>
  <si>
    <t>Betashares Australian Quality ETF</t>
  </si>
  <si>
    <t>Betashares Video Games and Esports ETF</t>
  </si>
  <si>
    <t>Betashares Australian Composite Bond ETF</t>
  </si>
  <si>
    <t>Betashares Electric Vehicles and Future Mobility ETF</t>
  </si>
  <si>
    <t>Betashares Crypto Innovators ETF</t>
  </si>
  <si>
    <t>Betashares Australian Major Bank Hybrids Index ETF</t>
  </si>
  <si>
    <t>Betashares Climate Change Innovation ETF</t>
  </si>
  <si>
    <t>Betashares Cloud Computing ETF</t>
  </si>
  <si>
    <t>Betashares Global Sustainability Leaders ETF - Currency Hedged</t>
  </si>
  <si>
    <t>Betashares Global Quality Leaders ETF - Currency Hedged</t>
  </si>
  <si>
    <t>Betashares U.S. Treasury Bond20+ Year ETF - Currency Hedged</t>
  </si>
  <si>
    <t>Betashares S&amp;P/ASX Australian Technology ETF</t>
  </si>
  <si>
    <t xml:space="preserve">Betashares Ethical High Growth ETF </t>
  </si>
  <si>
    <t xml:space="preserve">Betashares Ethical Diversified Balanced ETF </t>
  </si>
  <si>
    <t xml:space="preserve">Betashares Diversified All Growth ETF </t>
  </si>
  <si>
    <t>Betashares Sustainability leaders Diversified Bond ETF - Currency Hedged</t>
  </si>
  <si>
    <t>Betashares India Quality ETF</t>
  </si>
  <si>
    <t>Betashares FTSE 100 ETF</t>
  </si>
  <si>
    <t>Betashares Australian Government Bond ETF</t>
  </si>
  <si>
    <t>Betashares Global Quality Leaders ETF</t>
  </si>
  <si>
    <t>Betashares Asia Technology Tigers ETF</t>
  </si>
  <si>
    <t>Betashares Global Robotics and Artificial Intelligence ETF</t>
  </si>
  <si>
    <t>Betashares Australian Investment Grade Bond ETF</t>
  </si>
  <si>
    <t>Betashares Australian Sustainability Leaders ETF</t>
  </si>
  <si>
    <t>Betashares Australian Bank Senior Floating Rate Bond ETF</t>
  </si>
  <si>
    <t>Betashares Global Sustainability Leaders ETF</t>
  </si>
  <si>
    <t>Betashares Australian Ex-20 Portfolio Diversifier ETF</t>
  </si>
  <si>
    <t>Betashares Global Cybersecurity ETF</t>
  </si>
  <si>
    <t>Betashares Global Healthcare ETF - Currency Hedged</t>
  </si>
  <si>
    <t>Betashares Global Agriculture Companies ETF</t>
  </si>
  <si>
    <t>Betashares Global Banks ETF - Currency Hedged</t>
  </si>
  <si>
    <t>Betashares Global Gold Miners ETF - Currency Hedged</t>
  </si>
  <si>
    <t>Betashares Europe ETF - Currency Hedged</t>
  </si>
  <si>
    <t>Betashares NASDAQ 100 ETF</t>
  </si>
  <si>
    <t xml:space="preserve">Betashares S&amp;P 500 Equal Weight ETF </t>
  </si>
  <si>
    <t>Betashares FTSE RAFI Australia 200 ETF</t>
  </si>
  <si>
    <t>Betashares Gold Bullion ETF (Currency Hedged)</t>
  </si>
  <si>
    <t>Betashares U.S Dollar ETF</t>
  </si>
  <si>
    <t xml:space="preserve">Betashares Financials Sector ETF </t>
  </si>
  <si>
    <t xml:space="preserve">Betashares Resources Sector ETF </t>
  </si>
  <si>
    <t>Global X US 100 ETF</t>
  </si>
  <si>
    <t>IMLC</t>
  </si>
  <si>
    <t>1GOV</t>
  </si>
  <si>
    <t>5GOV</t>
  </si>
  <si>
    <t>XGOV</t>
  </si>
  <si>
    <t>BUGG</t>
  </si>
  <si>
    <t>UTIP</t>
  </si>
  <si>
    <t>IUSG</t>
  </si>
  <si>
    <t>US10</t>
  </si>
  <si>
    <t>Global X Cybersecurity ETF</t>
  </si>
  <si>
    <t>Betashares Inflation-Protected U.S. Treasury Bond Currency Hedged ETF</t>
  </si>
  <si>
    <t>iShares U.S. Treasury Bond (AUD Hedged) ETF</t>
  </si>
  <si>
    <t>Betashares U.S. Treasury Bond 7-10 Year Currency Hedged ETF</t>
  </si>
  <si>
    <t>VanEck 1-5 Year Australian Government Bond ETF</t>
  </si>
  <si>
    <t>VanEck 5-10 Year Australian Government Bond ETF</t>
  </si>
  <si>
    <t>VanEck 10+ Year Australian Government Bond ETF</t>
  </si>
  <si>
    <t>H100</t>
  </si>
  <si>
    <t>GLDN</t>
  </si>
  <si>
    <t>SKUK</t>
  </si>
  <si>
    <t>MHOT</t>
  </si>
  <si>
    <t>QHSM</t>
  </si>
  <si>
    <t>HVLU</t>
  </si>
  <si>
    <t>DACE</t>
  </si>
  <si>
    <t>DGCE</t>
  </si>
  <si>
    <t>DFGH</t>
  </si>
  <si>
    <t>JRHG</t>
  </si>
  <si>
    <t>CFLO</t>
  </si>
  <si>
    <t>MQIO</t>
  </si>
  <si>
    <t>MQDB</t>
  </si>
  <si>
    <t>MQWS</t>
  </si>
  <si>
    <t>L1IF</t>
  </si>
  <si>
    <t>MMKT</t>
  </si>
  <si>
    <t>iShares Physical Gold ETF</t>
  </si>
  <si>
    <t>VanEck Morningstar Wide Moat (AUD Hedged) ETF</t>
  </si>
  <si>
    <t>Staude Capital Global Value Fund Limited</t>
  </si>
  <si>
    <t>L1 Capital / EQT</t>
  </si>
  <si>
    <t xml:space="preserve">  MER (% p.a)
##</t>
  </si>
  <si>
    <t>GGAB</t>
  </si>
  <si>
    <t>BBAB</t>
  </si>
  <si>
    <t>GGFD</t>
  </si>
  <si>
    <t>BBFD</t>
  </si>
  <si>
    <t>Last ($)</t>
  </si>
  <si>
    <t>Year High ($)</t>
  </si>
  <si>
    <t>Year Low ($)</t>
  </si>
  <si>
    <t>Betashares Global Cash Flow Kings ETF</t>
  </si>
  <si>
    <t>VanEck MSCI International Small Companies Quality (AUD Hedged) ETF</t>
  </si>
  <si>
    <t>Betashares Energy Transition Metals ETF</t>
  </si>
  <si>
    <t>Betashares FTSE 100 Currency Hedged ETF</t>
  </si>
  <si>
    <t>LEND</t>
  </si>
  <si>
    <t>iShares Core MSCI Australia ESG ETF</t>
  </si>
  <si>
    <t>iShares Core MSCI World ex Australia ESG (AUD Hedged) ETF</t>
  </si>
  <si>
    <t>iShares Core MSCI World ex Australia ESG ETF</t>
  </si>
  <si>
    <t>Note: FUM figures (i.e. end-of-month FUM, FUM change and Funds Flow) and CHESS FUM figures (i.e. end-of-month CHESS FUM, CHESS FUM change and CHESS Funds Flow) are the sum total of each individual ETP and do not exclude assets that are the result of interfunding through "fund-of-ETF" structures.</t>
  </si>
  <si>
    <t>* Average % Spread = provides the time weighted average of all bid/ask spreads as a percentage of the mid price. The bid/ask points used for the computation correspond to the quotes received for fhe period for the first business day of the month until the last business day of the month. Bid/ask spread points are only considered during the continuous trading period, and only when the spread is defined and non-negative.
^  Identifies an ETF that invests in whole or in part into another ETF admitted to ASX.</t>
  </si>
  <si>
    <t xml:space="preserve"># The FUM for each ETP is based off the last reported number of units multiplied by the closing price on the last Transaction day of the month. This figure does not take into account fund-of-fund structures that invest into other ASX-quoted ETPs (i.e. these figures may appear to double-count the figure).
## MER (management expense ratio) figures have been extracted from the relevant PDS or as updated by the issuer of the product. Under the Corporations Regulations, managment costs do not include transactional or operational costs or certain other fees and costs which may also apply. Such costs may be significant. When considering a product or comparing between products you should refer to the relevant PDS(s) for more information on any additional costs associated with each product. </t>
  </si>
  <si>
    <t>CGUN</t>
  </si>
  <si>
    <t>CGHE</t>
  </si>
  <si>
    <t>JNDQ</t>
  </si>
  <si>
    <t>QNDQ</t>
  </si>
  <si>
    <t>VanEck Global Listed Private Credit (AUD Hedged) ETF</t>
  </si>
  <si>
    <t>BetaShares NASDAQ Next Gen 100 ETF</t>
  </si>
  <si>
    <t>BetaShares NASDAQ 100 Equal Weight ETF</t>
  </si>
  <si>
    <t>GMVW</t>
  </si>
  <si>
    <t>Vaneck</t>
  </si>
  <si>
    <t>^</t>
  </si>
  <si>
    <t>FRAR</t>
  </si>
  <si>
    <t>FRGG</t>
  </si>
  <si>
    <t>G200</t>
  </si>
  <si>
    <t>GHHF</t>
  </si>
  <si>
    <t>GXAI</t>
  </si>
  <si>
    <t>HJHI</t>
  </si>
  <si>
    <t>JGLO</t>
  </si>
  <si>
    <t>JHLO</t>
  </si>
  <si>
    <t>RGOS</t>
  </si>
  <si>
    <t>BSUB</t>
  </si>
  <si>
    <t>Global X Artificial Intelligence ETF</t>
  </si>
  <si>
    <t>Hejaz High Income Active ETF</t>
  </si>
  <si>
    <t>Russell Sust Global Opportunities Complex ETF</t>
  </si>
  <si>
    <t>Betashares Wealthbuilder Aus200 Geared Complex ETF</t>
  </si>
  <si>
    <t>Betashares Wealthbuilder All Gr Geared Complex ETF</t>
  </si>
  <si>
    <t>Global X Physical Gold</t>
  </si>
  <si>
    <t>GXLD</t>
  </si>
  <si>
    <t xml:space="preserve">Global X Gold Bullion ETF </t>
  </si>
  <si>
    <t>Australian Major Bank Subordinated Debt ETF</t>
  </si>
  <si>
    <t>MQAE</t>
  </si>
  <si>
    <t>MQEG</t>
  </si>
  <si>
    <t>FCAP</t>
  </si>
  <si>
    <t>FASI</t>
  </si>
  <si>
    <t>FIIN</t>
  </si>
  <si>
    <t xml:space="preserve">Fidelity Global Leaders Active ETF </t>
  </si>
  <si>
    <t xml:space="preserve">Fidelity Asia Active ETF </t>
  </si>
  <si>
    <t xml:space="preserve">Fidelity India Active ETF </t>
  </si>
  <si>
    <t>Macquarie Core Australian Equity Active ETF</t>
  </si>
  <si>
    <t>Macquarie Core Global Equity Active ETF</t>
  </si>
  <si>
    <t>Type: ETF = Exchange Transacted Fund, SP = Structured Product,  Share = Redeemable Preference Share</t>
  </si>
  <si>
    <t>FHCO</t>
  </si>
  <si>
    <t>VBTC</t>
  </si>
  <si>
    <t>EMXC</t>
  </si>
  <si>
    <t>ALTB</t>
  </si>
  <si>
    <t>PAVE</t>
  </si>
  <si>
    <t>VanEck Bitcoin ETF</t>
  </si>
  <si>
    <t>iShares MSCI Emerging Markets ex China ETF</t>
  </si>
  <si>
    <t>iShares 15+ Year Australian Government Bond ETF</t>
  </si>
  <si>
    <t>Global X US Infrastructure Development ETF</t>
  </si>
  <si>
    <t>Fidelity Australian High Conviction Active ETF</t>
  </si>
  <si>
    <t>PCX</t>
  </si>
  <si>
    <t>Pengana Global Private Credit Trust</t>
  </si>
  <si>
    <t>Crypto Assets</t>
  </si>
  <si>
    <t>Fidelity Global Emerging Markets Active ETF</t>
  </si>
  <si>
    <t>Funds Inflow / Outflow ($m) **</t>
  </si>
  <si>
    <t>Global X Bloomberg Commodity Complex ETF</t>
  </si>
  <si>
    <t xml:space="preserve">Global X Ultra Short Nasdaq 100 Complex ETF </t>
  </si>
  <si>
    <t>Global X Ultra Long Nasdaq 100 Complex ETF</t>
  </si>
  <si>
    <t>FHNG</t>
  </si>
  <si>
    <t>BTXX</t>
  </si>
  <si>
    <t>HQUS</t>
  </si>
  <si>
    <t>L1HI</t>
  </si>
  <si>
    <t>BANK</t>
  </si>
  <si>
    <t>MTUM</t>
  </si>
  <si>
    <t>FANG+ (Currency Hedged) ETF</t>
  </si>
  <si>
    <t>Global x</t>
  </si>
  <si>
    <t>DigitalX Bitcoin ETF</t>
  </si>
  <si>
    <t>Digital X / K2</t>
  </si>
  <si>
    <t>Global X Australian Bank Credit ETF</t>
  </si>
  <si>
    <t>L1 Capital International (Hedged) Active ETF</t>
  </si>
  <si>
    <t>U100</t>
  </si>
  <si>
    <t>NTA Price</t>
  </si>
  <si>
    <t>DAVA</t>
  </si>
  <si>
    <t>DGSM</t>
  </si>
  <si>
    <t>DGVA</t>
  </si>
  <si>
    <t>JEGA</t>
  </si>
  <si>
    <t>JHGA</t>
  </si>
  <si>
    <t>LNYN</t>
  </si>
  <si>
    <t>Lanyon Investment</t>
  </si>
  <si>
    <t>Dimensional Australian Value Trust - Active ETF</t>
  </si>
  <si>
    <t>Dimensional Global Small Company - Active ETF</t>
  </si>
  <si>
    <t>Dimensional Global Value Trust - Active ETF</t>
  </si>
  <si>
    <t>Betashares S&amp;P 500 Equal Weight Currency Hedged ETF</t>
  </si>
  <si>
    <t>Last Close</t>
  </si>
  <si>
    <t>JPMorgan Global Select Equity (Hedged) Active ETF</t>
  </si>
  <si>
    <t>JPMorgan Global Select Equity Active ETF</t>
  </si>
  <si>
    <t>JPMorgan Global Equity Premium Income Complex ETF</t>
  </si>
  <si>
    <t>JPMorgan Global Equity Premium Income (Hedged) Complex ETF</t>
  </si>
  <si>
    <t>DCOR</t>
  </si>
  <si>
    <t>ULTB</t>
  </si>
  <si>
    <t>DFND</t>
  </si>
  <si>
    <t>GARP</t>
  </si>
  <si>
    <t xml:space="preserve">iShares 20+ Year U.S. Treasury Bond (AUD Hedged) ETF </t>
  </si>
  <si>
    <t xml:space="preserve">VanEck Global Defence ETF </t>
  </si>
  <si>
    <t>Global X S&amp;P World ex Australia GARP ETF</t>
  </si>
  <si>
    <t>Daintree Core Income Active ETF</t>
  </si>
  <si>
    <t>NNWH</t>
  </si>
  <si>
    <t>Janus Henderson Sustainable Credit Active ETF</t>
  </si>
  <si>
    <t>Nanuk New World Fund (Currency Hedged) Active EFT</t>
  </si>
  <si>
    <t>Franklin Templeton</t>
  </si>
  <si>
    <t xml:space="preserve">Betashares Wealth Builder Nasdaq 100 Geared (30-40% LVR) Complex ETF </t>
  </si>
  <si>
    <t>GNDQ</t>
  </si>
  <si>
    <t>DTEC</t>
  </si>
  <si>
    <t>ARMR</t>
  </si>
  <si>
    <t>MRE</t>
  </si>
  <si>
    <t>Metrics Real Estate Multi-Strategy Fund</t>
  </si>
  <si>
    <t xml:space="preserve">Betashares Global Defence ETF </t>
  </si>
  <si>
    <t>Global X Defence Tech ETF</t>
  </si>
  <si>
    <t>Munro Concentrated Global Growth Active ETF</t>
  </si>
  <si>
    <t>Munro Global Growth Fund Complex ETF</t>
  </si>
  <si>
    <t>Munro Climate Change Leaders Fund Active ETF</t>
  </si>
  <si>
    <t>SVNP</t>
  </si>
  <si>
    <t>AEBD</t>
  </si>
  <si>
    <t>FSML</t>
  </si>
  <si>
    <t>PGA1</t>
  </si>
  <si>
    <t>Betashares Ethical Australian Bond ETF</t>
  </si>
  <si>
    <t xml:space="preserve">Firetrail Australian Small Companies Fund – Active ETF </t>
  </si>
  <si>
    <t xml:space="preserve">Plato Global Alpha Fund Complex ETF </t>
  </si>
  <si>
    <t>Plato / Pinnacle</t>
  </si>
  <si>
    <t>Loomis Sayles Global Equity Fund - Active ETF</t>
  </si>
  <si>
    <t>Ardea Real Outcome Bond Complex ETF</t>
  </si>
  <si>
    <t>Alphinity Global Equity Fund - Active ETF</t>
  </si>
  <si>
    <t>Alphinity Global Sustainable Equity Fund - Active ETF</t>
  </si>
  <si>
    <t>Vanguard Global Minimum Volatility Active ETF</t>
  </si>
  <si>
    <t>Vanguard Global Value Equity Active ETF</t>
  </si>
  <si>
    <t xml:space="preserve">Savana US Small Caps Active ETF </t>
  </si>
  <si>
    <t xml:space="preserve">Lanyon Investment Fund Active ETF </t>
  </si>
  <si>
    <t>ALPH</t>
  </si>
  <si>
    <t>DGT</t>
  </si>
  <si>
    <t>UWC</t>
  </si>
  <si>
    <t>Aoris Int Fund (Class B) (Unhedged) Active ETF</t>
  </si>
  <si>
    <t>Aoris Int Fund (Class D) (Hedged) Active ETF</t>
  </si>
  <si>
    <t>Magellan Infra Fund (Currency Hedged) - Active ETF</t>
  </si>
  <si>
    <t>Schroder Real Return Active ETF</t>
  </si>
  <si>
    <t>Loftus Peak Global Disruption Active ETF</t>
  </si>
  <si>
    <t>Airlie Australian Share Fund - Active ETF</t>
  </si>
  <si>
    <t>Underwood Capital Limited</t>
  </si>
  <si>
    <t>DigiCo Infrastructure REIT</t>
  </si>
  <si>
    <t xml:space="preserve">Schroder Global Equity Alpha Fund - Active ETF </t>
  </si>
  <si>
    <t>Betashares Global Energy Companies Currency Hedged ETF</t>
  </si>
  <si>
    <t>WHI</t>
  </si>
  <si>
    <t>Whitefield Income Limited</t>
  </si>
  <si>
    <t>Nanuk New World Fund Active ETF</t>
  </si>
  <si>
    <t>ALFA</t>
  </si>
  <si>
    <t>R3AL</t>
  </si>
  <si>
    <t xml:space="preserve">Martin Currie Real Income Fund – Active ETF </t>
  </si>
  <si>
    <t>VanEck Australian Long Short Complex ETF</t>
  </si>
  <si>
    <t>BetaShares Western Asset Aus Bond Active ETF</t>
  </si>
  <si>
    <t>RSSL</t>
  </si>
  <si>
    <t>MQSD</t>
  </si>
  <si>
    <t>MQYM</t>
  </si>
  <si>
    <t>QBTC</t>
  </si>
  <si>
    <t>QETH</t>
  </si>
  <si>
    <t>Macquarie Subordinated Debt Active ETF</t>
  </si>
  <si>
    <t>Macquarie Global Yield Maximiser Active ETF</t>
  </si>
  <si>
    <t>Betashares Bitcoin ETF</t>
  </si>
  <si>
    <t>Betashares Ethereum ETF</t>
  </si>
  <si>
    <t>Global X Russell 2000 ETF</t>
  </si>
  <si>
    <t>BetaShares Australian Equities BEAR Complex ETF</t>
  </si>
  <si>
    <t>BetaShares Aus Dividend Harvester Active ETF</t>
  </si>
  <si>
    <t>BetaShares Australian Hybrids Active ETF</t>
  </si>
  <si>
    <t>DN1</t>
  </si>
  <si>
    <t>Dominion Income Trust 1</t>
  </si>
  <si>
    <t>Cd Private Equity Fund III</t>
  </si>
  <si>
    <t>Betashares Managed Risk Australian Shares Complex ETF</t>
  </si>
  <si>
    <t>Dimensional Global Core Equity Trust (AUD Hedged Class) – Active ETF</t>
  </si>
  <si>
    <t>Dimensional Australian Core Equity Trust – Active ETF</t>
  </si>
  <si>
    <t>Betashares NASDAQ 100 ETF - Currency Hedged ETF</t>
  </si>
  <si>
    <t>Dimensional Global Core Equity Trust (Unhedged Class) – Active ETF</t>
  </si>
  <si>
    <t>Intell Investor Select Value Share Fund - Active ETF</t>
  </si>
  <si>
    <t>Betashares Strong Us Dollar Complex ETF</t>
  </si>
  <si>
    <t>Betashares Australian Momentum ETF</t>
  </si>
  <si>
    <t>Betashares Australian Small Companies Select ETF</t>
  </si>
  <si>
    <t>Betashares Crude Crude Oil Index Currncy Hdg Complex ETF</t>
  </si>
  <si>
    <t>Apostle Dundas Global Equity Fund - Class D Active ETF</t>
  </si>
  <si>
    <t>Intelligent Investor Ethical Share Fund - Active ETF</t>
  </si>
  <si>
    <t>Intelligent Investor Australian Equity - Active ETF</t>
  </si>
  <si>
    <t>Intelligent Investor Australian Equity Income Fund - Active ETF</t>
  </si>
  <si>
    <t>Betashares Strong Australian Dollar Complex ETF</t>
  </si>
  <si>
    <t>VanEck MSCI International Quality (AUD Hedged) ETF</t>
  </si>
  <si>
    <t>Vaughan Nelson Global Equity SMID Fund – Active ETF</t>
  </si>
  <si>
    <t>Switzer Dividend Growth Fund - Active ETF</t>
  </si>
  <si>
    <t>Investors Mutual Concentrated Australian Share Fund - Active ETF</t>
  </si>
  <si>
    <t>Ellerston Asia Growth Fund Complex ETF</t>
  </si>
  <si>
    <t>WCM Quality Global Growth Fund – Active ETF</t>
  </si>
  <si>
    <t>Betashares Japan Currency Hedged ETF</t>
  </si>
  <si>
    <t>GCQF</t>
  </si>
  <si>
    <t>VDAL</t>
  </si>
  <si>
    <t>VDIF</t>
  </si>
  <si>
    <t>RIIF</t>
  </si>
  <si>
    <t>GHLD</t>
  </si>
  <si>
    <t>MA1</t>
  </si>
  <si>
    <t>GCQ Global Equities Complex ETF</t>
  </si>
  <si>
    <t>Vanguard Diversified All Growth Index ETF</t>
  </si>
  <si>
    <t>Vanguard Diversified Income ETF</t>
  </si>
  <si>
    <t>Resolution Capital Global Listed Infrastructure Fund – Active ETF</t>
  </si>
  <si>
    <t>Global X Gold Bullion (Currency Hedged) ETF</t>
  </si>
  <si>
    <t>MA Credit Income Trust</t>
  </si>
  <si>
    <t>VanEck Geared Australian Equal Weight Complex ETF</t>
  </si>
  <si>
    <t>Barrow Hanley Global Share Active ETF</t>
  </si>
  <si>
    <t>GCQ / EQT</t>
  </si>
  <si>
    <t>Claremont Global Fund (Hedged) Active ETF</t>
  </si>
  <si>
    <t>Claremont Global Fund Active ETF</t>
  </si>
  <si>
    <t>Betashares Geared Short Australian Government Bond Complex ETF</t>
  </si>
  <si>
    <t>Betashares Geared Short US Treasury Bond Currency Hedged Complex ETF</t>
  </si>
  <si>
    <t xml:space="preserve">Betashares Australian Equities Strong Bear Complex ETF </t>
  </si>
  <si>
    <t>Betashares Geared Long Australian Government Bond Complex ETF</t>
  </si>
  <si>
    <t>Betashares Ethical Diversified Growth ETF</t>
  </si>
  <si>
    <t xml:space="preserve">Betashares Nasdaq 100 Yield Maximiser Complex ETF </t>
  </si>
  <si>
    <t>Betashares Managed Risk Global Shares Complex ETF</t>
  </si>
  <si>
    <t>Betashares Geared US Equities Currency Hedged Complex ETF</t>
  </si>
  <si>
    <t>Betashares Geared Australian Equities Complex ETF</t>
  </si>
  <si>
    <t>L1 Capital International (Unhedged) Active ETF</t>
  </si>
  <si>
    <t>Milford Australian Absolute Growth Complex ETF</t>
  </si>
  <si>
    <t>Perennial Income Generator Active ETF</t>
  </si>
  <si>
    <t>SPDR Dow Jones Global Real Estate ESG Tilted ETF</t>
  </si>
  <si>
    <t>SPDR MSCI World Quality Mix ETF</t>
  </si>
  <si>
    <t>SPDR S&amp;P 500 ETF</t>
  </si>
  <si>
    <t>SPDR S&amp;P World ex Australia Carbon Aware ETF</t>
  </si>
  <si>
    <t>SPDR S&amp;P World ex Australia Carbon Aware (Hedged) ETF</t>
  </si>
  <si>
    <t>SPDR S&amp;P Global Dividend ETF</t>
  </si>
  <si>
    <t>SPDR S&amp;P Emerging Markets Carbon Aware ETF</t>
  </si>
  <si>
    <t>SPDR S&amp;P/ASX 200 ESG ETF</t>
  </si>
  <si>
    <t>SPDR S&amp;P/ASX 200 ETF</t>
  </si>
  <si>
    <t>SPDR MSCI Australia Select High Dividend Yield ETF</t>
  </si>
  <si>
    <t>SPDR S&amp;P/ASX 200 Listed Property ETF</t>
  </si>
  <si>
    <t>SPDR S&amp;P/ASX Australian Government Bond ETF</t>
  </si>
  <si>
    <t>SPDR S&amp;P/ASX Australian Bond ETF</t>
  </si>
  <si>
    <t>SPDR S&amp;P/ASX Small Ordinaries ETF</t>
  </si>
  <si>
    <t>SPDR S&amp;P/ASX 50 ETF</t>
  </si>
  <si>
    <t>SPDR S&amp;P/ASX 200 Resources ETF</t>
  </si>
  <si>
    <t>SPDR S&amp;P/ASX 200 Financials ex AREIT ETF</t>
  </si>
  <si>
    <t>Betashares Australian Cash Plus Active ETF</t>
  </si>
  <si>
    <t>Betashares S&amp;P 500 Yield Maximiser Complex ETF</t>
  </si>
  <si>
    <t>Perpetual ESG Australian Share Active ETF</t>
  </si>
  <si>
    <t>Montaka Global Fund - Active ETF</t>
  </si>
  <si>
    <t>Perennial Better Future Active ETF</t>
  </si>
  <si>
    <t>Firetrail S3 Global Opportunities Fund - Active ETF</t>
  </si>
  <si>
    <t>Betashares US Equities Strong Bear Currency Hedged Complex ETF</t>
  </si>
  <si>
    <t>Platinum Asia Fund Complex ETF</t>
  </si>
  <si>
    <t>Hejaz Equities Fund Active ETF</t>
  </si>
  <si>
    <t>Antipodes Global Value Active ETF</t>
  </si>
  <si>
    <t>Platinum International Fund Complex ETF</t>
  </si>
  <si>
    <t>Hyperion Global Growth Companies Fund - Active ETF</t>
  </si>
  <si>
    <t>Request failed. User logged off.</t>
  </si>
  <si>
    <t>Montaka Global Extension Fund - Complex ETF</t>
  </si>
  <si>
    <t xml:space="preserve">Resolution Capital Global Property Securities Fund - Active ETF </t>
  </si>
  <si>
    <t>Franklin Australian Absolute Return Bond Fund – Active ETF</t>
  </si>
  <si>
    <t>Franklin Global Growth Fund – Active ETF</t>
  </si>
  <si>
    <t>Complex</t>
  </si>
  <si>
    <t>Active</t>
  </si>
  <si>
    <t>Betashares Australian Top 20 Equities Yield Maximiser Complex ETF</t>
  </si>
  <si>
    <t>LHGG</t>
  </si>
  <si>
    <t>CIIH</t>
  </si>
  <si>
    <t>CUIV</t>
  </si>
  <si>
    <t>CIVH</t>
  </si>
  <si>
    <t>GRIN</t>
  </si>
  <si>
    <t>RMBS</t>
  </si>
  <si>
    <t>AINF</t>
  </si>
  <si>
    <t>WMX</t>
  </si>
  <si>
    <t>Lakehouse Global Growth Fund Active ETF</t>
  </si>
  <si>
    <t>CB Global Infrastructure Income (Hedged) Active ETF</t>
  </si>
  <si>
    <t>CB GLBL Infrastructure Value Active ETF</t>
  </si>
  <si>
    <t>CB GLBL Infrastructure Value (Hedged) Active ETF</t>
  </si>
  <si>
    <t>VanEck India Growth Leaders ETF</t>
  </si>
  <si>
    <t>VanEck Australian RMBS ETF</t>
  </si>
  <si>
    <t>Global X AI Infrastructure ETF</t>
  </si>
  <si>
    <t>Lakehouse Capital</t>
  </si>
  <si>
    <t>Wotso</t>
  </si>
  <si>
    <t>Macquarie Dynamic Bond Active ETF</t>
  </si>
  <si>
    <t>Macquarie Income Opportunities Active ETF</t>
  </si>
  <si>
    <t>Macquarie Walter Scott Global Equity Active ETF</t>
  </si>
  <si>
    <t>Hejaz Sukuk Active ETF</t>
  </si>
  <si>
    <t>Morningstar International Shares Active ETF</t>
  </si>
  <si>
    <t>WAM Income Maximiser Limited</t>
  </si>
  <si>
    <t>JPMorgan Global Research Enhanced Index Equity (Hedged) Active ETF</t>
  </si>
  <si>
    <t>JPMorgan US 100Q Equity Premium Income Active ETF (Hedged)</t>
  </si>
  <si>
    <t>JPMorgan Equity Premium Income Active ETF (Hedged)</t>
  </si>
  <si>
    <t>JPMorgan Climate Change Solutions Active ETF</t>
  </si>
  <si>
    <t>Janus Henderson Global Sustainable Active ETF</t>
  </si>
  <si>
    <t>abrdn Sustainable Asian Opportunities Active ETF</t>
  </si>
  <si>
    <t>VanEck Bentham Global Capital Securities Active ETF</t>
  </si>
  <si>
    <t>JPMorgan Global Research Enhanced Index Equity Active ETF</t>
  </si>
  <si>
    <t>VanEck Vectors Emerging Income Opportunities Active ETF</t>
  </si>
  <si>
    <t>JPMorgan Equity Premium Income Active ETF</t>
  </si>
  <si>
    <t>28BB</t>
  </si>
  <si>
    <t>29BB</t>
  </si>
  <si>
    <t>30BB</t>
  </si>
  <si>
    <t>DRGN</t>
  </si>
  <si>
    <t>LEVR</t>
  </si>
  <si>
    <t>Betashares 2028 Fixed Term Corporate Bond Active ETF</t>
  </si>
  <si>
    <t>Betashares 2029 Fixed Term Corporate Bond Active ETF</t>
  </si>
  <si>
    <t>Betashares 2030 Fixed Term Corporate Bond Active ETF</t>
  </si>
  <si>
    <t>Global X China Tech ETF</t>
  </si>
  <si>
    <t>First Sentier Geared Australian Share Complex ETF</t>
  </si>
  <si>
    <t>First Sentier / Perpetual</t>
  </si>
  <si>
    <t>Fixed Income - Fixed Term</t>
  </si>
  <si>
    <t>ClearBridge / Franklin Templeton</t>
  </si>
  <si>
    <t>WCM Global Growth Limited</t>
  </si>
  <si>
    <t>KKR Credit Income Fund</t>
  </si>
  <si>
    <t>PM Capital Global Opportunities Fund Limited</t>
  </si>
  <si>
    <t>CORE</t>
  </si>
  <si>
    <t>IACT</t>
  </si>
  <si>
    <t>Schroder Global Core Fund – Active ETF</t>
  </si>
  <si>
    <t>Ishares U.S. Factor Rotation Active ETF</t>
  </si>
  <si>
    <t>LF1</t>
  </si>
  <si>
    <t>La Trobe Private Credit Fund</t>
  </si>
  <si>
    <t>Geared Long US Treasury Bond Currency Hedged Complex ETF</t>
  </si>
  <si>
    <t>BWP Group</t>
  </si>
  <si>
    <t>CDI</t>
  </si>
  <si>
    <t xml:space="preserve">Stapled  </t>
  </si>
  <si>
    <t xml:space="preserve">Fpo      </t>
  </si>
  <si>
    <t>Savana / K2</t>
  </si>
  <si>
    <t>VanEck MSCI International Value (AUD Hedged) ETF</t>
  </si>
  <si>
    <t>GWTH</t>
  </si>
  <si>
    <t>BEMG</t>
  </si>
  <si>
    <t>DIFF</t>
  </si>
  <si>
    <t>A300</t>
  </si>
  <si>
    <t>HYLD</t>
  </si>
  <si>
    <t>WBND</t>
  </si>
  <si>
    <t>Betashares MSCI Emerging Markets Complex ETF</t>
  </si>
  <si>
    <t>Perpetual Diversified Income Active ETF</t>
  </si>
  <si>
    <t>Global X Australia 300 ETF</t>
  </si>
  <si>
    <t>Betashares Global Aggregate Bond Currency Hedged ETF</t>
  </si>
  <si>
    <t>VanEck MSCI International Growth ETF</t>
  </si>
  <si>
    <t>Betashares S&amp;P Australian Shares High Yield ETF</t>
  </si>
  <si>
    <t>LPHD</t>
  </si>
  <si>
    <t>EQIN</t>
  </si>
  <si>
    <t>DIVI</t>
  </si>
  <si>
    <t>REV</t>
  </si>
  <si>
    <t>GGBL</t>
  </si>
  <si>
    <t>Loftus Peak Global Disruption Hedged Active ETF</t>
  </si>
  <si>
    <t>Ausbil Active Dividend Income Fund - Active ETF</t>
  </si>
  <si>
    <t>Betashares WealthBuilder Global Geared Complex ETF</t>
  </si>
  <si>
    <t>Revolution Private Credit Income Trust</t>
  </si>
  <si>
    <t>OPPT</t>
  </si>
  <si>
    <t>Investors Mutual Equity Income Fund - Complex ETF</t>
  </si>
  <si>
    <t>Apostle Dundas / K2</t>
  </si>
  <si>
    <t>JPMAM / Perpetual</t>
  </si>
  <si>
    <t>IML</t>
  </si>
  <si>
    <t>DFA</t>
  </si>
  <si>
    <t xml:space="preserve">Betashares S&amp;P Global High Dividend Aristocrats ETF </t>
  </si>
  <si>
    <t>GRPA</t>
  </si>
  <si>
    <t>SFIF</t>
  </si>
  <si>
    <t>GHIF</t>
  </si>
  <si>
    <t>GSCF</t>
  </si>
  <si>
    <t>EARN</t>
  </si>
  <si>
    <t>GSUS</t>
  </si>
  <si>
    <t>URAN</t>
  </si>
  <si>
    <t>TOLL</t>
  </si>
  <si>
    <t>Betashares FTSE Global Infrastructure Shares Currency Hedged ETF</t>
  </si>
  <si>
    <t xml:space="preserve">VanEck Uranium and Energy Innovation ETF </t>
  </si>
  <si>
    <t>Candriam Sustainable Global Equity Fund – Active ETF</t>
  </si>
  <si>
    <t>PIMCO Short Term Active Yield Active ETF</t>
  </si>
  <si>
    <t xml:space="preserve">Ausbil Global SmallCap Fund – Active ETF </t>
  </si>
  <si>
    <t>Ausbil Global Essential Infrastructure Fund (Hedged) – Active ETF</t>
  </si>
  <si>
    <t>Global X S&amp;P Australia GARP ETF</t>
  </si>
  <si>
    <t>Seed Financial Income Fund Active ETF</t>
  </si>
  <si>
    <t>Seed / Evolution</t>
  </si>
  <si>
    <t>Candriam / Ausbil</t>
  </si>
  <si>
    <t>12M Funds Inflow / Outflow ($m) **</t>
  </si>
  <si>
    <t>CHESS Funds Inflow / Outflow ($m) ***</t>
  </si>
  <si>
    <t>12M CHESS Funds Inflow / Outflow ($m) ***</t>
  </si>
  <si>
    <t xml:space="preserve">12M Funds Flow </t>
  </si>
  <si>
    <t>12M CHESS Funds Flow</t>
  </si>
  <si>
    <t xml:space="preserve">** Funds Inflow / Outflow represents the value of the units that were issued and redeemed during the month, as disclosed by the issuer. 12M Funds Inflow / Outflow represents the cumulative value of monthly reported inflows and outflows on a rolling twelve month basis.
</t>
  </si>
  <si>
    <t>*** CHESS Funds Inflow / Outflow represents the number of CHESS units changed times by the end of the month close. 12M CHESS Funds Inflow / Outflow represents the cumulative value of monthly reported CHESS inflows and outflows on a rolling twelve month basis.</t>
  </si>
  <si>
    <t xml:space="preserve"> ($m)</t>
  </si>
  <si>
    <t>J100</t>
  </si>
  <si>
    <t>TCAP</t>
  </si>
  <si>
    <t>QGRU</t>
  </si>
  <si>
    <t>QGFH</t>
  </si>
  <si>
    <t>ECRD</t>
  </si>
  <si>
    <t>ICME</t>
  </si>
  <si>
    <t>WWWW</t>
  </si>
  <si>
    <t>BEST</t>
  </si>
  <si>
    <t>HUGE</t>
  </si>
  <si>
    <t>IBIT</t>
  </si>
  <si>
    <t>EXUS</t>
  </si>
  <si>
    <t>MIDS</t>
  </si>
  <si>
    <t>AGGG</t>
  </si>
  <si>
    <t>JEME</t>
  </si>
  <si>
    <t>Global X Japan Topix 100 ETF</t>
  </si>
  <si>
    <t>Ten Cap Alpha Plus Complex ETF</t>
  </si>
  <si>
    <t>Quay Global Real Estate Fund (Unhedged) Active ETF</t>
  </si>
  <si>
    <t>Quay Global Real Estate Fund (AUD Hedged) Active ETF</t>
  </si>
  <si>
    <t>Betashares Enhanced Credit (Geared) Complex ETF</t>
  </si>
  <si>
    <t>iShares Credit Income Active ETF</t>
  </si>
  <si>
    <t>ETFS US Technology ETF</t>
  </si>
  <si>
    <t>ETFS US Quality ETF</t>
  </si>
  <si>
    <t>iShares Bitcoin ETF</t>
  </si>
  <si>
    <t>Betashares Global Shares EX US ETF</t>
  </si>
  <si>
    <t>Antipodes Global SMID Active ETF</t>
  </si>
  <si>
    <t>iShares Core Global Aggregate Bond (AUD Hedged) ETF</t>
  </si>
  <si>
    <t>JPMorgan EM Research Enhanced IDX EQTY Active ETF</t>
  </si>
  <si>
    <t>Ten Cap / Ironbark</t>
  </si>
  <si>
    <t>Quay / Bennelong</t>
  </si>
  <si>
    <t>ETF Shares</t>
  </si>
  <si>
    <t>ETFS Magnificent 7+ ETF</t>
  </si>
  <si>
    <t>RG1</t>
  </si>
  <si>
    <t>Regal Partners Global Investments Limited</t>
  </si>
  <si>
    <t>GLS</t>
  </si>
  <si>
    <t>L1 Global Long Short Fund Limited</t>
  </si>
  <si>
    <t>XX20</t>
  </si>
  <si>
    <t>MQHG</t>
  </si>
  <si>
    <t>FSUB</t>
  </si>
  <si>
    <t>First Sentier ex-20 Australian Share Fund Active ETF</t>
  </si>
  <si>
    <t>Macquarie Core Global Equity (Hedged) Active ETF</t>
  </si>
  <si>
    <t>Vaneck Australian Fixed Rate Subordinated Debt ETF</t>
  </si>
  <si>
    <t xml:space="preserve">
Magellan Global Opportunities Fund - Active ETF</t>
  </si>
  <si>
    <t>SLVM</t>
  </si>
  <si>
    <t>Global X Silver Miners ETF</t>
  </si>
  <si>
    <t>LED</t>
  </si>
  <si>
    <t>Ldr Capital Property Fund</t>
  </si>
  <si>
    <t>GTUM</t>
  </si>
  <si>
    <t>MONY</t>
  </si>
  <si>
    <t>ZILR</t>
  </si>
  <si>
    <t>Betashares Global Momentum ETF</t>
  </si>
  <si>
    <t>Vaneck Cash Plus Active ETF</t>
  </si>
  <si>
    <t>Ziller Global Fund Active ETF</t>
  </si>
  <si>
    <t>Ziller / Perennial</t>
  </si>
  <si>
    <t>KIT</t>
  </si>
  <si>
    <t>B1SM</t>
  </si>
  <si>
    <t>HMND</t>
  </si>
  <si>
    <t>VTKH</t>
  </si>
  <si>
    <t>VTEK</t>
  </si>
  <si>
    <t>VIHY</t>
  </si>
  <si>
    <t>V5AH</t>
  </si>
  <si>
    <t>V500</t>
  </si>
  <si>
    <t>FIRE</t>
  </si>
  <si>
    <t>HGCQ</t>
  </si>
  <si>
    <t>Bell / Perpetual</t>
  </si>
  <si>
    <t>GCQ Global Equities Hedged Complex ETF</t>
  </si>
  <si>
    <t>Firetrail Alpha Plus Fund – Complex ETF</t>
  </si>
  <si>
    <t>Vanguard S&amp;P 500 US Shares Index ETF</t>
  </si>
  <si>
    <t>Vanguard S&amp;P 500 US Shares Index (Hedged) ETF</t>
  </si>
  <si>
    <t>Vanguard International Shares High Yield ETF</t>
  </si>
  <si>
    <t>Vanguard Global Technology Index ETF</t>
  </si>
  <si>
    <t>Vanguard Global Technology Index (Hedged) ETF</t>
  </si>
  <si>
    <t>Global X Humanoid Robotics ETF</t>
  </si>
  <si>
    <t>Bell Global Emerging Companies Class A Active ETF</t>
  </si>
  <si>
    <t>Kapstream Investment Trust</t>
  </si>
  <si>
    <t>31BB</t>
  </si>
  <si>
    <t>VBAL</t>
  </si>
  <si>
    <t>VGRO</t>
  </si>
  <si>
    <t>VHGR</t>
  </si>
  <si>
    <t>CPPR</t>
  </si>
  <si>
    <t>VOLT</t>
  </si>
  <si>
    <t>SPHX</t>
  </si>
  <si>
    <t>AVNG</t>
  </si>
  <si>
    <t>AVSV</t>
  </si>
  <si>
    <t>AVTE</t>
  </si>
  <si>
    <t>BDCI</t>
  </si>
  <si>
    <t>SET</t>
  </si>
  <si>
    <t>LGF</t>
  </si>
  <si>
    <t>BetaShares 2031 Fixed Term Corporate Bond Active ETF</t>
  </si>
  <si>
    <t>VanEck Core+ Diversified Balanced Active ETF</t>
  </si>
  <si>
    <t xml:space="preserve">VanEck Core+ Diversified Growth Active ETF </t>
  </si>
  <si>
    <t xml:space="preserve">VanEck Core+ Diversified High Growth Active ETF </t>
  </si>
  <si>
    <t>ETFS Global Pure Play Copper Miners ETF</t>
  </si>
  <si>
    <t>ETFS Global Lithium Miners ETF</t>
  </si>
  <si>
    <t>Spheria Australian Smaller Companies Fund – Active ETF</t>
  </si>
  <si>
    <t>Avantis Global Equity Active ETF</t>
  </si>
  <si>
    <t xml:space="preserve">Avantis Global Small Cap Value Active ETF </t>
  </si>
  <si>
    <t>Avantis Emerging Markets Equity Active ETF</t>
  </si>
  <si>
    <t>Muzinich BDC Income Fund – Active ETF</t>
  </si>
  <si>
    <t>Spheria / Pinnacle</t>
  </si>
  <si>
    <t>American Century / EQT</t>
  </si>
  <si>
    <t>Solaris Australian Equity Income Plus Limited</t>
  </si>
  <si>
    <t>L1 Gold Fund Limited</t>
  </si>
  <si>
    <t>Muzinich / AGP</t>
  </si>
  <si>
    <t>PGI2</t>
  </si>
  <si>
    <t>GHRP</t>
  </si>
  <si>
    <t>RCKT</t>
  </si>
  <si>
    <t>FSCF</t>
  </si>
  <si>
    <t>ASUS</t>
  </si>
  <si>
    <t xml:space="preserve">Plato Global Shares Income Fund – Active ETF </t>
  </si>
  <si>
    <t>Global X S&amp;P World ex Australia GARP (Currency Hedged) ETF</t>
  </si>
  <si>
    <t xml:space="preserve">Betashares Space Industry ETF </t>
  </si>
  <si>
    <t>First Sentier Active Cash Fund Active ETF</t>
  </si>
  <si>
    <t>Ausbil Active Sustainable Equity Fund - Active ETF</t>
  </si>
  <si>
    <t>AQTY</t>
  </si>
  <si>
    <t>V1AC</t>
  </si>
  <si>
    <t>VanEck MSCI Australian Quality Plus ETF</t>
  </si>
  <si>
    <t>Vinva Global Alpha Fund - Active ETF</t>
  </si>
  <si>
    <t>GFXD</t>
  </si>
  <si>
    <t>WYNC</t>
  </si>
  <si>
    <t>MOON</t>
  </si>
  <si>
    <t>FGSE</t>
  </si>
  <si>
    <t>FEIF</t>
  </si>
  <si>
    <t>COMP</t>
  </si>
  <si>
    <t>MQXS</t>
  </si>
  <si>
    <t>ROAR</t>
  </si>
  <si>
    <t>AIX</t>
  </si>
  <si>
    <t>Coolabah Active Global Bond Complex ETF</t>
  </si>
  <si>
    <t>Global X Space Tech ETF</t>
  </si>
  <si>
    <t>Franklin Global Systematic Equity FD - Active ETF</t>
  </si>
  <si>
    <t>Western Asset Enhanced Income Fund - Active ETF</t>
  </si>
  <si>
    <t>Betashares Bloomberg Ausbond Composite ETF</t>
  </si>
  <si>
    <t>Macquarie Global Small Companies Active ETF</t>
  </si>
  <si>
    <t>Lion Active ETF</t>
  </si>
  <si>
    <t>iShares World Equity High Income Complex ETF</t>
  </si>
  <si>
    <t>Coolabah Capital Investments / EQT</t>
  </si>
  <si>
    <t>Western Asset / Franklin Templeton</t>
  </si>
  <si>
    <t>Lioncrest Partners / K2</t>
  </si>
  <si>
    <t>Vinva / Magellan</t>
  </si>
  <si>
    <t>ISMD</t>
  </si>
  <si>
    <t>CISB</t>
  </si>
  <si>
    <t>CIEM</t>
  </si>
  <si>
    <t>Colchester Global Government Bond Complex ETF</t>
  </si>
  <si>
    <t>Colchester Emerging Markets Bond Complex ETF</t>
  </si>
  <si>
    <t>Global X MSCI International Small and Mid Cap ETF</t>
  </si>
  <si>
    <t>Colchester / EQT</t>
  </si>
  <si>
    <t>AI Private Opportunities Trust</t>
  </si>
  <si>
    <t>VFLT</t>
  </si>
  <si>
    <t>JPOZ</t>
  </si>
  <si>
    <t>SBSL</t>
  </si>
  <si>
    <t>SBHI</t>
  </si>
  <si>
    <t>DVBA</t>
  </si>
  <si>
    <t>DVGR</t>
  </si>
  <si>
    <t>DVHG</t>
  </si>
  <si>
    <t>DCRD</t>
  </si>
  <si>
    <t>SMHG</t>
  </si>
  <si>
    <t>QNTM</t>
  </si>
  <si>
    <t>RESM</t>
  </si>
  <si>
    <t>Vanguard Australian Floating Rate Bond Index ETF</t>
  </si>
  <si>
    <t>JPMorgan Australia Equity Active ETF</t>
  </si>
  <si>
    <t>State Street Blackstone Senior Loan (AUD Hedged) Active ETF</t>
  </si>
  <si>
    <t>State Street Blackstone High Income (AUD Hedged) Active ETF</t>
  </si>
  <si>
    <t>Betashares Diversified Balanced ETF</t>
  </si>
  <si>
    <t>Betashares Diversified Growth ETF</t>
  </si>
  <si>
    <t>Betashares Diversified High Growth ETF</t>
  </si>
  <si>
    <t>Betashares Diversified Credit Income ETF</t>
  </si>
  <si>
    <t>VanEck Global Semiconductor ETF</t>
  </si>
  <si>
    <t>VanEck Quantum ETF</t>
  </si>
  <si>
    <t>VanEck Rare Earth and Strategic Metals ex China ETF</t>
  </si>
  <si>
    <t>Suspended</t>
  </si>
  <si>
    <t>MQFI</t>
  </si>
  <si>
    <t>HULK</t>
  </si>
  <si>
    <t>HTTP</t>
  </si>
  <si>
    <t xml:space="preserve">ETFS US Technology Currency Hedged ETF </t>
  </si>
  <si>
    <t xml:space="preserve">ETFS Magnificent 7+ Currency Hedged ETF </t>
  </si>
  <si>
    <t>Macquarie Core Australian Bond Active ETF</t>
  </si>
  <si>
    <t>?</t>
  </si>
  <si>
    <t>ETP Summary - September 2026</t>
  </si>
  <si>
    <t>Transaction days: 22 / Period ending: Wednesday, 30 September 2026</t>
  </si>
  <si>
    <t>Exchange Traded Product Summary - September 2026</t>
  </si>
  <si>
    <t>All values are as at Sep-26. Month Total return, 1/3 &amp; 5 year return data and spread % data is provided by Bloomberg. Dividends are reinvested. Gross dividends are used in the calculation for returns. Price is used to calculate total returns.</t>
  </si>
  <si>
    <t>Listed Investments Summary - September 2026</t>
  </si>
  <si>
    <t>8,174.83</t>
  </si>
  <si>
    <t>285.59</t>
  </si>
  <si>
    <t>6,922.83</t>
  </si>
  <si>
    <t>2,600.78</t>
  </si>
  <si>
    <t>1,460.91</t>
  </si>
  <si>
    <t>86.95</t>
  </si>
  <si>
    <t>227.03</t>
  </si>
  <si>
    <t>914.06</t>
  </si>
  <si>
    <t>761.84</t>
  </si>
  <si>
    <t>547.78</t>
  </si>
  <si>
    <t>29.76</t>
  </si>
  <si>
    <t>43.03</t>
  </si>
  <si>
    <t>523.03</t>
  </si>
  <si>
    <t>42.04</t>
  </si>
  <si>
    <t>2.73</t>
  </si>
  <si>
    <t>529.69</t>
  </si>
  <si>
    <t>439.2</t>
  </si>
  <si>
    <t>1,291.86</t>
  </si>
  <si>
    <t>573.51</t>
  </si>
  <si>
    <t>2,111.54</t>
  </si>
  <si>
    <t>79.33</t>
  </si>
  <si>
    <t>.84</t>
  </si>
  <si>
    <t>11.99</t>
  </si>
  <si>
    <t>131.08</t>
  </si>
  <si>
    <t>27.54</t>
  </si>
  <si>
    <t>20.7</t>
  </si>
  <si>
    <t>.52</t>
  </si>
  <si>
    <t>27.93</t>
  </si>
  <si>
    <t>33.95</t>
  </si>
  <si>
    <t>40.26</t>
  </si>
  <si>
    <t>172.38</t>
  </si>
  <si>
    <t>50.03</t>
  </si>
  <si>
    <t>130.67</t>
  </si>
  <si>
    <t>116.43</t>
  </si>
  <si>
    <t>180.64</t>
  </si>
  <si>
    <t>365.74</t>
  </si>
  <si>
    <t>192.51</t>
  </si>
  <si>
    <t>43.37</t>
  </si>
  <si>
    <t>1,055.58</t>
  </si>
  <si>
    <t>200.64</t>
  </si>
  <si>
    <t>91.96</t>
  </si>
  <si>
    <t>391.69</t>
  </si>
  <si>
    <t>153.8</t>
  </si>
  <si>
    <t>205.34</t>
  </si>
  <si>
    <t>487.44</t>
  </si>
  <si>
    <t>655.45</t>
  </si>
  <si>
    <t>40.11</t>
  </si>
  <si>
    <t>30.24</t>
  </si>
  <si>
    <t>1,102.53</t>
  </si>
  <si>
    <t>268.59</t>
  </si>
  <si>
    <t>296.67</t>
  </si>
  <si>
    <t>101.61</t>
  </si>
  <si>
    <t>128.96</t>
  </si>
  <si>
    <t>3,250.08</t>
  </si>
  <si>
    <t>1,947.35</t>
  </si>
  <si>
    <t>595.78</t>
  </si>
  <si>
    <t>726.39</t>
  </si>
  <si>
    <t>4.18</t>
  </si>
  <si>
    <t>350.64</t>
  </si>
  <si>
    <t>82.47</t>
  </si>
  <si>
    <t>241.6</t>
  </si>
  <si>
    <t>6.28</t>
  </si>
  <si>
    <t>10.6</t>
  </si>
  <si>
    <t>14.69</t>
  </si>
  <si>
    <t>53.66</t>
  </si>
  <si>
    <t>41.4</t>
  </si>
  <si>
    <t>668.63</t>
  </si>
  <si>
    <t>1,495.48</t>
  </si>
  <si>
    <t>3,062.74</t>
  </si>
  <si>
    <t>35.27</t>
  </si>
  <si>
    <t>10.94</t>
  </si>
  <si>
    <t>357.92</t>
  </si>
  <si>
    <t>707.21</t>
  </si>
  <si>
    <t>37.54</t>
  </si>
  <si>
    <t>191.6</t>
  </si>
  <si>
    <t>41.09</t>
  </si>
  <si>
    <t>575.35</t>
  </si>
  <si>
    <t>475.68</t>
  </si>
  <si>
    <t>175.28</t>
  </si>
  <si>
    <t>667.65</t>
  </si>
  <si>
    <t>254.8</t>
  </si>
  <si>
    <t>538.56</t>
  </si>
  <si>
    <t>793.8</t>
  </si>
  <si>
    <t>256.76</t>
  </si>
  <si>
    <t>338.69</t>
  </si>
  <si>
    <t>1,354.76</t>
  </si>
  <si>
    <t>534.42</t>
  </si>
  <si>
    <t>257.41</t>
  </si>
  <si>
    <t>2,140.26</t>
  </si>
  <si>
    <t>428.59</t>
  </si>
  <si>
    <t>42.65</t>
  </si>
  <si>
    <t>All values are as at Sep-26. Month Total return for 1 mth, 6 mth and 1 year, 3 &amp; 5 year annualised return data provided by Bloomberg. Dividends are reinvested. Gross dividends are used in the calculation for returns. Price is used to calculate total returns.</t>
  </si>
  <si>
    <t>NTA data is provided by Bloomberg. MERs are sourced from the Issuer's publications. Last close price is at 31-08-26</t>
  </si>
  <si>
    <t>AREIT Product Summary - September 2026</t>
  </si>
  <si>
    <t>All values are as at Sep-26. Month Total return, 1/3&amp;5 year annualised return data provided by Bloomberg. Dividends are reinvested. Gross dividends are used in the calculation for returns. Price is used to calculate total returns.</t>
  </si>
  <si>
    <t>Infrastructure Summary - September 2026</t>
  </si>
  <si>
    <t>© Copyright 2024 ASX Operations Pty Limited ABN 42 004 523 782. All rights reserved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</si>
</sst>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4" formatCode="_-&quot;$&quot;* #,##0.00_-;\-&quot;$&quot;* #,##0.00_-;_-&quot;$&quot;* &quot;-&quot;??_-;_-@_-"/>
    <numFmt numFmtId="43" formatCode="_-* #,##0.00_-;\-* #,##0.00_-;_-* &quot;-&quot;??_-;_-@_-"/>
    <numFmt numFmtId="166" formatCode="_(&quot;$&quot;* #,##0.00_);_(&quot;$&quot;* \(#,##0.00\);_(&quot;$&quot;* &quot;-&quot;??_);_(@_)"/>
    <numFmt numFmtId="167" formatCode="_(* #,##0.00_);_(* \(#,##0.00\);_(* &quot;-&quot;??_);_(@_)"/>
    <numFmt numFmtId="168" formatCode="&quot;$&quot;#,##0"/>
    <numFmt numFmtId="171" formatCode="#,##0.0"/>
    <numFmt numFmtId="172" formatCode="0.0%"/>
    <numFmt numFmtId="173" formatCode="_-* #,##0_-;\-* #,##0_-;_-* &quot;-&quot;??_-;_-@_-"/>
    <numFmt numFmtId="174" formatCode="&quot;$&quot;#,##0.00"/>
    <numFmt numFmtId="176" formatCode="dd\-mmm\-yyyy"/>
    <numFmt numFmtId="177" formatCode="d/mm/yy;@"/>
    <numFmt numFmtId="178" formatCode="[$-C09]dd\-mmm\-yy;@"/>
    <numFmt numFmtId="179" formatCode="[$-F800]dddd\,\ mmmm\ dd\,\ yyyy"/>
    <numFmt numFmtId="181" formatCode="_-&quot;$&quot;* #,##0_-;\-&quot;$&quot;* #,##0_-;_-&quot;$&quot;* &quot;-&quot;??_-;_-@_-"/>
    <numFmt numFmtId="184" formatCode="&quot;$&quot;#,##0.0;[Red]&quot;$&quot;#,##0.0"/>
    <numFmt numFmtId="185" formatCode="mmmm\-yyyy"/>
    <numFmt numFmtId="186" formatCode="_(* #,##0_);_(* \(#,##0\);_(* &quot;-&quot;??_);_(@_)"/>
    <numFmt numFmtId="189" formatCode="&quot;$&quot;#,##0.0;[Red]\-&quot;$&quot;#,##0.0"/>
    <numFmt numFmtId="190" formatCode="mmm\-yyyy"/>
    <numFmt numFmtId="191" formatCode="#,##0.000"/>
    <numFmt numFmtId="202" formatCode="_(* #,##0.000000_);_(* \(#,##0.000000\);_(* &quot;-&quot;??_);_(@_)"/>
  </numFmts>
  <fonts count="149">
    <font>
      <sz val="11"/>
      <name val="ClassGarmnd BT"/>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name val="ClassGarmnd BT"/>
      <family val="1"/>
    </font>
    <font>
      <sz val="11"/>
      <name val="Arial"/>
      <family val="2"/>
    </font>
    <font>
      <b/>
      <sz val="11"/>
      <name val="Arial"/>
      <family val="2"/>
    </font>
    <font>
      <sz val="10"/>
      <name val="Arial"/>
      <family val="2"/>
    </font>
    <font>
      <sz val="8"/>
      <name val="Arial"/>
      <family val="2"/>
    </font>
    <font>
      <b/>
      <sz val="8"/>
      <name val="Arial"/>
      <family val="2"/>
    </font>
    <font>
      <sz val="10"/>
      <name val="Arial"/>
      <family val="2"/>
    </font>
    <font>
      <b/>
      <sz val="10"/>
      <name val="Arial"/>
      <family val="2"/>
    </font>
    <font>
      <sz val="8"/>
      <name val="ClassGarmnd BT"/>
      <family val="1"/>
    </font>
    <font>
      <sz val="10"/>
      <name val="ClassGarmnd BT"/>
      <family val="1"/>
    </font>
    <font>
      <sz val="8"/>
      <color indexed="15"/>
      <name val="Verdana"/>
      <family val="2"/>
    </font>
    <font>
      <b/>
      <sz val="8"/>
      <color indexed="23"/>
      <name val="Arial"/>
      <family val="2"/>
    </font>
    <font>
      <sz val="11"/>
      <color indexed="23"/>
      <name val="Arial"/>
      <family val="2"/>
    </font>
    <font>
      <b/>
      <sz val="8"/>
      <color indexed="63"/>
      <name val="Arial"/>
      <family val="2"/>
    </font>
    <font>
      <sz val="10"/>
      <color indexed="12"/>
      <name val="Arial"/>
      <family val="2"/>
    </font>
    <font>
      <b/>
      <sz val="10"/>
      <color indexed="12"/>
      <name val="Arial"/>
      <family val="2"/>
    </font>
    <font>
      <b/>
      <sz val="10"/>
      <color indexed="63"/>
      <name val="Arial"/>
      <family val="2"/>
    </font>
    <font>
      <sz val="10"/>
      <color indexed="63"/>
      <name val="ClassGarmnd BT"/>
      <family val="1"/>
    </font>
    <font>
      <sz val="8"/>
      <color indexed="63"/>
      <name val="Arial"/>
      <family val="2"/>
    </font>
    <font>
      <sz val="8"/>
      <color indexed="63"/>
      <name val="Verdana"/>
      <family val="2"/>
    </font>
    <font>
      <sz val="11"/>
      <color indexed="63"/>
      <name val="Arial"/>
      <family val="2"/>
    </font>
    <font>
      <b/>
      <sz val="10"/>
      <color indexed="13"/>
      <name val="Arial"/>
      <family val="2"/>
    </font>
    <font>
      <i/>
      <sz val="10"/>
      <color indexed="10"/>
      <name val="Arial"/>
      <family val="2"/>
    </font>
    <font>
      <i/>
      <sz val="10"/>
      <color indexed="10"/>
      <name val="Arial Narrow"/>
      <family val="2"/>
    </font>
    <font>
      <b/>
      <sz val="10"/>
      <color indexed="10"/>
      <name val="Arial Narrow"/>
      <family val="2"/>
    </font>
    <font>
      <b/>
      <sz val="11"/>
      <color indexed="63"/>
      <name val="Arial"/>
      <family val="2"/>
    </font>
    <font>
      <sz val="7"/>
      <color indexed="63"/>
      <name val="Verdana"/>
      <family val="2"/>
    </font>
    <font>
      <sz val="7"/>
      <color indexed="23"/>
      <name val="Verdana"/>
      <family val="2"/>
    </font>
    <font>
      <b/>
      <sz val="7"/>
      <color indexed="63"/>
      <name val="Arial"/>
      <family val="2"/>
    </font>
    <font>
      <sz val="9"/>
      <color indexed="63"/>
      <name val="Verdana"/>
      <family val="2"/>
    </font>
    <font>
      <b/>
      <sz val="12"/>
      <color indexed="63"/>
      <name val="Arial"/>
      <family val="2"/>
    </font>
    <font>
      <b/>
      <sz val="8"/>
      <color indexed="63"/>
      <name val="ClassGarmnd BT"/>
      <family val="1"/>
    </font>
    <font>
      <sz val="9"/>
      <color indexed="63"/>
      <name val="Arial"/>
      <family val="2"/>
    </font>
    <font>
      <b/>
      <sz val="9"/>
      <color indexed="63"/>
      <name val="Arial"/>
      <family val="2"/>
    </font>
    <font>
      <sz val="8"/>
      <color indexed="23"/>
      <name val="Arial"/>
      <family val="2"/>
    </font>
    <font>
      <sz val="10"/>
      <name val="Tahoma"/>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8"/>
      <color theme="3"/>
      <name val="Arial"/>
      <family val="2"/>
      <scheme val="major"/>
    </font>
    <font>
      <b/>
      <sz val="10"/>
      <color theme="1"/>
      <name val="Arial"/>
      <family val="2"/>
    </font>
    <font>
      <sz val="10"/>
      <color rgb="FFFF0000"/>
      <name val="Arial"/>
      <family val="2"/>
    </font>
    <font>
      <b/>
      <sz val="18"/>
      <color theme="0"/>
      <name val="Arial"/>
      <family val="2"/>
    </font>
    <font>
      <sz val="11"/>
      <color theme="0"/>
      <name val="Arial"/>
      <family val="2"/>
    </font>
    <font>
      <sz val="18"/>
      <color theme="0"/>
      <name val="ClassGarmnd BT"/>
      <family val="1"/>
    </font>
    <font>
      <b/>
      <sz val="10"/>
      <color rgb="FF00B0F0"/>
      <name val="Arial"/>
      <family val="2"/>
    </font>
    <font>
      <sz val="10"/>
      <color rgb="FF00B0F0"/>
      <name val="Arial"/>
      <family val="2"/>
    </font>
    <font>
      <sz val="10"/>
      <color indexed="63"/>
      <name val="Arial"/>
      <family val="2"/>
    </font>
    <font>
      <sz val="11"/>
      <color theme="1"/>
      <name val="Arial"/>
      <family val="2"/>
      <scheme val="minor"/>
    </font>
    <font>
      <sz val="11"/>
      <color theme="1" tint="0.499984740745262"/>
      <name val="Arial"/>
      <family val="2"/>
    </font>
    <font>
      <sz val="8"/>
      <color theme="1" tint="0.499984740745262"/>
      <name val="Arial"/>
      <family val="2"/>
    </font>
    <font>
      <sz val="10"/>
      <color theme="1" tint="0.499984740745262"/>
      <name val="Arial"/>
      <family val="2"/>
    </font>
    <font>
      <b/>
      <sz val="9"/>
      <color theme="1" tint="0.499984740745262"/>
      <name val="Arial"/>
      <family val="2"/>
    </font>
    <font>
      <sz val="8"/>
      <color theme="0"/>
      <name val="Arial"/>
      <family val="2"/>
    </font>
    <font>
      <b/>
      <sz val="12"/>
      <color theme="1" tint="0.499984740745262"/>
      <name val="Arial"/>
      <family val="2"/>
    </font>
    <font>
      <sz val="11"/>
      <color theme="1"/>
      <name val="Arial"/>
      <family val="2"/>
    </font>
    <font>
      <b/>
      <sz val="8"/>
      <color theme="1" tint="0.499984740745262"/>
      <name val="Arial"/>
      <family val="2"/>
    </font>
    <font>
      <b/>
      <sz val="18"/>
      <color rgb="FFB09438"/>
      <name val="Arial"/>
      <family val="2"/>
    </font>
    <font>
      <b/>
      <sz val="12"/>
      <color theme="1"/>
      <name val="Arial"/>
      <family val="2"/>
    </font>
    <font>
      <b/>
      <sz val="11"/>
      <color theme="1"/>
      <name val="Arial"/>
      <family val="2"/>
      <scheme val="minor"/>
    </font>
    <font>
      <sz val="11"/>
      <color theme="0"/>
      <name val="Arial"/>
      <family val="2"/>
      <scheme val="minor"/>
    </font>
    <font>
      <sz val="11"/>
      <name val="Arial"/>
      <family val="2"/>
      <scheme val="minor"/>
    </font>
    <font>
      <b/>
      <sz val="18"/>
      <color theme="0"/>
      <name val="Arial"/>
      <family val="2"/>
      <scheme val="minor"/>
    </font>
    <font>
      <b/>
      <sz val="8"/>
      <color indexed="63"/>
      <name val="Arial"/>
      <family val="2"/>
      <scheme val="minor"/>
    </font>
    <font>
      <sz val="8"/>
      <name val="Arial"/>
      <family val="2"/>
      <scheme val="minor"/>
    </font>
    <font>
      <sz val="10"/>
      <name val="Arial"/>
      <family val="2"/>
      <scheme val="minor"/>
    </font>
    <font>
      <sz val="7"/>
      <name val="Arial"/>
      <family val="2"/>
      <scheme val="minor"/>
    </font>
    <font>
      <sz val="8"/>
      <color indexed="15"/>
      <name val="Arial"/>
      <family val="2"/>
      <scheme val="minor"/>
    </font>
    <font>
      <b/>
      <sz val="11"/>
      <color indexed="63"/>
      <name val="Arial"/>
      <family val="2"/>
      <scheme val="minor"/>
    </font>
    <font>
      <sz val="11"/>
      <color indexed="23"/>
      <name val="Arial"/>
      <family val="2"/>
      <scheme val="minor"/>
    </font>
    <font>
      <b/>
      <sz val="12"/>
      <color indexed="63"/>
      <name val="Arial"/>
      <family val="2"/>
      <scheme val="minor"/>
    </font>
    <font>
      <sz val="10"/>
      <color indexed="63"/>
      <name val="Arial"/>
      <family val="2"/>
      <scheme val="minor"/>
    </font>
    <font>
      <sz val="18"/>
      <color theme="0"/>
      <name val="Arial"/>
      <family val="2"/>
      <scheme val="minor"/>
    </font>
    <font>
      <b/>
      <sz val="10"/>
      <name val="Arial"/>
      <family val="2"/>
      <scheme val="minor"/>
    </font>
    <font>
      <b/>
      <sz val="11"/>
      <name val="Arial"/>
      <family val="2"/>
      <scheme val="minor"/>
    </font>
    <font>
      <sz val="9"/>
      <name val="Arial"/>
      <family val="2"/>
      <scheme val="minor"/>
    </font>
    <font>
      <b/>
      <sz val="9"/>
      <name val="Arial"/>
      <family val="2"/>
      <scheme val="minor"/>
    </font>
    <font>
      <sz val="10"/>
      <name val="Arial"/>
      <family val="2"/>
    </font>
    <font>
      <sz val="12"/>
      <color theme="1"/>
      <name val="Arial"/>
      <family val="2"/>
      <scheme val="minor"/>
    </font>
    <font>
      <sz val="10"/>
      <name val="Arial"/>
      <family val="2"/>
    </font>
    <font>
      <sz val="10"/>
      <color theme="5"/>
      <name val="Arial"/>
      <family val="2"/>
    </font>
    <font>
      <sz val="10"/>
      <name val="Arial"/>
      <family val="2"/>
    </font>
    <font>
      <sz val="10"/>
      <color theme="1" tint="4.9989318521683403E-2"/>
      <name val="Arial"/>
      <family val="2"/>
    </font>
    <font>
      <b/>
      <sz val="13"/>
      <color theme="3"/>
      <name val="Arial"/>
      <family val="2"/>
      <scheme val="minor"/>
    </font>
    <font>
      <b/>
      <sz val="11"/>
      <color theme="0"/>
      <name val="Arial"/>
      <family val="2"/>
      <scheme val="minor"/>
    </font>
    <font>
      <b/>
      <sz val="12"/>
      <color theme="4"/>
      <name val="Arial"/>
      <family val="2"/>
      <scheme val="minor"/>
    </font>
    <font>
      <b/>
      <sz val="9"/>
      <color theme="4"/>
      <name val="Arial"/>
      <family val="2"/>
      <scheme val="minor"/>
    </font>
    <font>
      <b/>
      <sz val="11"/>
      <color theme="4"/>
      <name val="Arial"/>
      <family val="2"/>
      <scheme val="minor"/>
    </font>
    <font>
      <sz val="9"/>
      <color theme="4"/>
      <name val="Arial"/>
      <family val="2"/>
      <scheme val="minor"/>
    </font>
    <font>
      <sz val="11"/>
      <color theme="2"/>
      <name val="Arial"/>
      <family val="2"/>
      <scheme val="minor"/>
    </font>
    <font>
      <b/>
      <sz val="10"/>
      <color theme="2"/>
      <name val="Arial"/>
      <family val="2"/>
      <scheme val="minor"/>
    </font>
    <font>
      <b/>
      <sz val="10"/>
      <color theme="4"/>
      <name val="Arial"/>
      <family val="2"/>
      <scheme val="minor"/>
    </font>
    <font>
      <b/>
      <sz val="10"/>
      <color rgb="FF0C3B6C"/>
      <name val="Calibri"/>
      <family val="2"/>
    </font>
    <font>
      <sz val="11"/>
      <color theme="4"/>
      <name val="Arial"/>
      <family val="2"/>
      <scheme val="minor"/>
    </font>
    <font>
      <b/>
      <sz val="14"/>
      <color theme="2"/>
      <name val="Arial"/>
      <family val="2"/>
      <scheme val="minor"/>
    </font>
    <font>
      <sz val="14"/>
      <color theme="2"/>
      <name val="Arial"/>
      <family val="2"/>
      <scheme val="minor"/>
    </font>
    <font>
      <b/>
      <sz val="11"/>
      <color theme="5"/>
      <name val="Arial"/>
      <family val="2"/>
      <scheme val="major"/>
    </font>
    <font>
      <u/>
      <sz val="10"/>
      <color theme="10"/>
      <name val="Arial"/>
      <family val="2"/>
      <scheme val="minor"/>
    </font>
    <font>
      <sz val="10"/>
      <color theme="1"/>
      <name val="Arial"/>
      <family val="2"/>
      <scheme val="minor"/>
    </font>
    <font>
      <b/>
      <sz val="18"/>
      <color theme="4"/>
      <name val="Arial"/>
      <family val="2"/>
      <scheme val="minor"/>
    </font>
    <font>
      <sz val="8"/>
      <color theme="2"/>
      <name val="Arial"/>
      <family val="2"/>
      <scheme val="minor"/>
    </font>
    <font>
      <sz val="14"/>
      <color theme="4"/>
      <name val="Arial"/>
      <family val="2"/>
      <scheme val="minor"/>
    </font>
    <font>
      <b/>
      <sz val="8"/>
      <color theme="4"/>
      <name val="Arial"/>
      <family val="2"/>
      <scheme val="minor"/>
    </font>
    <font>
      <sz val="8"/>
      <color theme="4"/>
      <name val="Arial"/>
      <family val="2"/>
      <scheme val="minor"/>
    </font>
    <font>
      <sz val="10"/>
      <color theme="4"/>
      <name val="Arial"/>
      <family val="2"/>
      <scheme val="minor"/>
    </font>
    <font>
      <b/>
      <sz val="14"/>
      <color theme="4"/>
      <name val="Arial"/>
      <family val="2"/>
      <scheme val="minor"/>
    </font>
    <font>
      <sz val="7"/>
      <color theme="4"/>
      <name val="Arial"/>
      <family val="2"/>
      <scheme val="minor"/>
    </font>
    <font>
      <sz val="12"/>
      <color theme="4"/>
      <name val="Arial"/>
      <family val="2"/>
      <scheme val="minor"/>
    </font>
    <font>
      <sz val="6"/>
      <color theme="4"/>
      <name val="Arial"/>
      <family val="2"/>
      <scheme val="minor"/>
    </font>
    <font>
      <sz val="11"/>
      <color rgb="FFFF0000"/>
      <name val="Arial"/>
      <family val="2"/>
      <scheme val="minor"/>
    </font>
    <font>
      <sz val="11"/>
      <name val="ClassGarmnd BT"/>
    </font>
    <font>
      <sz val="10"/>
      <color rgb="FF0C3B6C"/>
      <name val="Arial"/>
      <family val="2"/>
      <scheme val="minor"/>
    </font>
    <font>
      <b/>
      <sz val="10"/>
      <color indexed="10"/>
      <name val="Arial"/>
      <family val="2"/>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i/>
      <sz val="11"/>
      <color rgb="FF7F7F7F"/>
      <name val="Arial"/>
      <family val="2"/>
      <scheme val="minor"/>
    </font>
    <font>
      <sz val="18"/>
      <color theme="3"/>
      <name val="Arial"/>
      <family val="2"/>
      <scheme val="major"/>
    </font>
    <font>
      <b/>
      <sz val="15"/>
      <color theme="3"/>
      <name val="Arial"/>
      <family val="2"/>
      <scheme val="minor"/>
    </font>
    <font>
      <sz val="10"/>
      <color theme="1"/>
      <name val="Helvetica"/>
    </font>
  </fonts>
  <fills count="54">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18"/>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rgb="FFE1F1F8"/>
        <bgColor indexed="64"/>
      </patternFill>
    </fill>
    <fill>
      <patternFill patternType="solid">
        <fgColor rgb="FF88CCEE"/>
        <bgColor indexed="64"/>
      </patternFill>
    </fill>
    <fill>
      <patternFill patternType="solid">
        <fgColor rgb="FF77CCBB"/>
        <bgColor indexed="64"/>
      </patternFill>
    </fill>
    <fill>
      <patternFill patternType="solid">
        <fgColor rgb="FFCFEDE7"/>
        <bgColor indexed="64"/>
      </patternFill>
    </fill>
    <fill>
      <patternFill patternType="solid">
        <fgColor rgb="FFD4DBE2"/>
        <bgColor indexed="64"/>
      </patternFill>
    </fill>
    <fill>
      <patternFill patternType="solid">
        <fgColor rgb="FFDAEFFA"/>
        <bgColor indexed="64"/>
      </patternFill>
    </fill>
    <fill>
      <patternFill patternType="solid">
        <fgColor rgb="FFDBF1DB"/>
        <bgColor indexed="64"/>
      </patternFill>
    </fill>
    <fill>
      <patternFill patternType="solid">
        <fgColor rgb="FF7FCDBF"/>
        <bgColor indexed="64"/>
      </patternFill>
    </fill>
    <fill>
      <patternFill patternType="solid">
        <fgColor rgb="FF9CAFC2"/>
        <bgColor indexed="64"/>
      </patternFill>
    </fill>
    <fill>
      <patternFill patternType="solid">
        <fgColor rgb="FF90CFEC"/>
        <bgColor indexed="64"/>
      </patternFill>
    </fill>
    <fill>
      <patternFill patternType="solid">
        <fgColor rgb="FFAED9B2"/>
        <bgColor indexed="64"/>
      </patternFill>
    </fill>
    <fill>
      <patternFill patternType="solid">
        <fgColor rgb="FF009FDF"/>
        <bgColor indexed="64"/>
      </patternFill>
    </fill>
  </fills>
  <borders count="24">
    <border>
      <left/>
      <right/>
      <top/>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4"/>
      </top>
      <bottom style="thin">
        <color theme="4"/>
      </bottom>
      <diagonal/>
    </border>
    <border>
      <left/>
      <right/>
      <top style="medium">
        <color theme="4"/>
      </top>
      <bottom/>
      <diagonal/>
    </border>
    <border>
      <left/>
      <right/>
      <top style="thin">
        <color rgb="FFAED9B2"/>
      </top>
      <bottom/>
      <diagonal/>
    </border>
    <border>
      <left/>
      <right/>
      <top/>
      <bottom style="thin">
        <color rgb="FFAED9B2"/>
      </bottom>
      <diagonal/>
    </border>
  </borders>
  <cellStyleXfs count="190">
    <xf numFmtId="0" fontId="0" fillId="0" borderId="0" applyNumberFormat="0" applyFill="0" applyBorder="0" applyAlignment="0" applyProtection="0"/>
    <xf numFmtId="0" fontId="49" fillId="8"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51" fillId="32" borderId="0" applyNumberFormat="0" applyBorder="0" applyAlignment="0" applyProtection="0"/>
    <xf numFmtId="0" fontId="52" fillId="33" borderId="9" applyNumberFormat="0" applyAlignment="0" applyProtection="0"/>
    <xf numFmtId="0" fontId="53" fillId="34" borderId="10" applyNumberFormat="0" applyAlignment="0" applyProtection="0"/>
    <xf numFmtId="167" fontId="13" fillId="0" borderId="0" applyFont="0" applyFill="0" applyBorder="0" applyAlignment="0" applyProtection="0"/>
    <xf numFmtId="166" fontId="13" fillId="0" borderId="0" applyFont="0" applyFill="0" applyBorder="0" applyAlignment="0" applyProtection="0"/>
    <xf numFmtId="0" fontId="54" fillId="0" borderId="0" applyNumberFormat="0" applyFill="0" applyBorder="0" applyAlignment="0" applyProtection="0"/>
    <xf numFmtId="0" fontId="55" fillId="35" borderId="0" applyNumberFormat="0" applyBorder="0" applyAlignment="0" applyProtection="0"/>
    <xf numFmtId="0" fontId="56" fillId="0" borderId="11" applyNumberFormat="0" applyFill="0" applyAlignment="0" applyProtection="0"/>
    <xf numFmtId="0" fontId="57" fillId="0" borderId="12" applyNumberFormat="0" applyFill="0" applyAlignment="0" applyProtection="0"/>
    <xf numFmtId="0" fontId="58" fillId="0" borderId="13" applyNumberFormat="0" applyFill="0" applyAlignment="0" applyProtection="0"/>
    <xf numFmtId="0" fontId="58" fillId="0" borderId="0" applyNumberFormat="0" applyFill="0" applyBorder="0" applyAlignment="0" applyProtection="0"/>
    <xf numFmtId="0" fontId="59" fillId="36" borderId="9" applyNumberFormat="0" applyAlignment="0" applyProtection="0"/>
    <xf numFmtId="0" fontId="60" fillId="0" borderId="14" applyNumberFormat="0" applyFill="0" applyAlignment="0" applyProtection="0"/>
    <xf numFmtId="0" fontId="61" fillId="37" borderId="0" applyNumberFormat="0" applyBorder="0" applyAlignment="0" applyProtection="0"/>
    <xf numFmtId="0" fontId="49" fillId="0" borderId="0"/>
    <xf numFmtId="0" fontId="19" fillId="0" borderId="0"/>
    <xf numFmtId="0" fontId="19" fillId="0" borderId="0"/>
    <xf numFmtId="0" fontId="19" fillId="0" borderId="0"/>
    <xf numFmtId="0" fontId="49" fillId="38" borderId="15" applyNumberFormat="0" applyFont="0" applyAlignment="0" applyProtection="0"/>
    <xf numFmtId="0" fontId="62" fillId="33" borderId="16" applyNumberFormat="0" applyAlignment="0" applyProtection="0"/>
    <xf numFmtId="9" fontId="13" fillId="0" borderId="0" applyFont="0" applyFill="0" applyBorder="0" applyAlignment="0" applyProtection="0"/>
    <xf numFmtId="0" fontId="43" fillId="2" borderId="1" applyFont="0" applyFill="0" applyAlignment="0"/>
    <xf numFmtId="0" fontId="63" fillId="0" borderId="0" applyNumberFormat="0" applyFill="0" applyBorder="0" applyAlignment="0" applyProtection="0"/>
    <xf numFmtId="0" fontId="64" fillId="0" borderId="17" applyNumberFormat="0" applyFill="0" applyAlignment="0" applyProtection="0"/>
    <xf numFmtId="0" fontId="65" fillId="0" borderId="0" applyNumberFormat="0" applyFill="0" applyBorder="0" applyAlignment="0" applyProtection="0"/>
    <xf numFmtId="0" fontId="72" fillId="0" borderId="0"/>
    <xf numFmtId="0" fontId="16" fillId="0" borderId="0" applyNumberFormat="0" applyFill="0" applyBorder="0" applyAlignment="0" applyProtection="0"/>
    <xf numFmtId="0" fontId="12" fillId="0" borderId="0"/>
    <xf numFmtId="0" fontId="11" fillId="0" borderId="0"/>
    <xf numFmtId="0" fontId="10" fillId="0" borderId="0"/>
    <xf numFmtId="0" fontId="9" fillId="0" borderId="0"/>
    <xf numFmtId="0" fontId="16" fillId="0" borderId="0"/>
    <xf numFmtId="0" fontId="101" fillId="0" borderId="0"/>
    <xf numFmtId="0" fontId="8" fillId="0" borderId="0"/>
    <xf numFmtId="0" fontId="7" fillId="0" borderId="0"/>
    <xf numFmtId="0" fontId="102" fillId="0" borderId="0"/>
    <xf numFmtId="44" fontId="102" fillId="0" borderId="0" applyFont="0" applyFill="0" applyBorder="0" applyAlignment="0" applyProtection="0"/>
    <xf numFmtId="9" fontId="102" fillId="0" borderId="0" applyFont="0" applyFill="0" applyBorder="0" applyAlignment="0" applyProtection="0"/>
    <xf numFmtId="0" fontId="103" fillId="0" borderId="0"/>
    <xf numFmtId="0" fontId="105" fillId="0" borderId="0"/>
    <xf numFmtId="0" fontId="109" fillId="0" borderId="0" applyNumberFormat="0" applyFill="0" applyAlignment="0" applyProtection="0"/>
    <xf numFmtId="0" fontId="107" fillId="0" borderId="12" applyNumberFormat="0" applyFill="0" applyAlignment="0" applyProtection="0"/>
    <xf numFmtId="0" fontId="89" fillId="0" borderId="0" applyNumberFormat="0" applyFill="0" applyBorder="0" applyAlignment="0" applyProtection="0"/>
    <xf numFmtId="0" fontId="120" fillId="0" borderId="0" applyNumberFormat="0" applyFill="0" applyAlignment="0" applyProtection="0"/>
    <xf numFmtId="0" fontId="121" fillId="0" borderId="0" applyNumberFormat="0" applyFill="0" applyBorder="0" applyAlignment="0" applyProtection="0"/>
    <xf numFmtId="0" fontId="122" fillId="0" borderId="0"/>
    <xf numFmtId="0" fontId="134" fillId="0" borderId="0" applyNumberForma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137" fillId="0" borderId="13" applyNumberFormat="0" applyFill="0" applyAlignment="0" applyProtection="0"/>
    <xf numFmtId="0" fontId="137" fillId="0" borderId="0" applyNumberFormat="0" applyFill="0" applyBorder="0" applyAlignment="0" applyProtection="0"/>
    <xf numFmtId="0" fontId="138" fillId="35" borderId="0" applyNumberFormat="0" applyBorder="0" applyAlignment="0" applyProtection="0"/>
    <xf numFmtId="0" fontId="139" fillId="32" borderId="0" applyNumberFormat="0" applyBorder="0" applyAlignment="0" applyProtection="0"/>
    <xf numFmtId="0" fontId="140" fillId="37" borderId="0" applyNumberFormat="0" applyBorder="0" applyAlignment="0" applyProtection="0"/>
    <xf numFmtId="0" fontId="141" fillId="36" borderId="9" applyNumberFormat="0" applyAlignment="0" applyProtection="0"/>
    <xf numFmtId="0" fontId="142" fillId="33" borderId="16" applyNumberFormat="0" applyAlignment="0" applyProtection="0"/>
    <xf numFmtId="0" fontId="143" fillId="33" borderId="9" applyNumberFormat="0" applyAlignment="0" applyProtection="0"/>
    <xf numFmtId="0" fontId="144" fillId="0" borderId="14" applyNumberFormat="0" applyFill="0" applyAlignment="0" applyProtection="0"/>
    <xf numFmtId="0" fontId="108" fillId="34" borderId="10" applyNumberFormat="0" applyAlignment="0" applyProtection="0"/>
    <xf numFmtId="0" fontId="133" fillId="0" borderId="0" applyNumberFormat="0" applyFill="0" applyBorder="0" applyAlignment="0" applyProtection="0"/>
    <xf numFmtId="0" fontId="145" fillId="0" borderId="0" applyNumberFormat="0" applyFill="0" applyBorder="0" applyAlignment="0" applyProtection="0"/>
    <xf numFmtId="0" fontId="83" fillId="0" borderId="17" applyNumberFormat="0" applyFill="0" applyAlignment="0" applyProtection="0"/>
    <xf numFmtId="0" fontId="84" fillId="26"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84" fillId="20" borderId="0" applyNumberFormat="0" applyBorder="0" applyAlignment="0" applyProtection="0"/>
    <xf numFmtId="0" fontId="84" fillId="27"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84" fillId="21" borderId="0" applyNumberFormat="0" applyBorder="0" applyAlignment="0" applyProtection="0"/>
    <xf numFmtId="0" fontId="84" fillId="28" borderId="0" applyNumberFormat="0" applyBorder="0" applyAlignment="0" applyProtection="0"/>
    <xf numFmtId="0" fontId="4" fillId="10" borderId="0" applyNumberFormat="0" applyBorder="0" applyAlignment="0" applyProtection="0"/>
    <xf numFmtId="0" fontId="4" fillId="16" borderId="0" applyNumberFormat="0" applyBorder="0" applyAlignment="0" applyProtection="0"/>
    <xf numFmtId="0" fontId="84" fillId="22" borderId="0" applyNumberFormat="0" applyBorder="0" applyAlignment="0" applyProtection="0"/>
    <xf numFmtId="0" fontId="84" fillId="29" borderId="0" applyNumberFormat="0" applyBorder="0" applyAlignment="0" applyProtection="0"/>
    <xf numFmtId="0" fontId="4" fillId="11" borderId="0" applyNumberFormat="0" applyBorder="0" applyAlignment="0" applyProtection="0"/>
    <xf numFmtId="0" fontId="4" fillId="17" borderId="0" applyNumberFormat="0" applyBorder="0" applyAlignment="0" applyProtection="0"/>
    <xf numFmtId="0" fontId="84" fillId="23" borderId="0" applyNumberFormat="0" applyBorder="0" applyAlignment="0" applyProtection="0"/>
    <xf numFmtId="0" fontId="84" fillId="30" borderId="0" applyNumberFormat="0" applyBorder="0" applyAlignment="0" applyProtection="0"/>
    <xf numFmtId="0" fontId="4" fillId="12" borderId="0" applyNumberFormat="0" applyBorder="0" applyAlignment="0" applyProtection="0"/>
    <xf numFmtId="0" fontId="4" fillId="18" borderId="0" applyNumberFormat="0" applyBorder="0" applyAlignment="0" applyProtection="0"/>
    <xf numFmtId="0" fontId="84" fillId="24" borderId="0" applyNumberFormat="0" applyBorder="0" applyAlignment="0" applyProtection="0"/>
    <xf numFmtId="0" fontId="84" fillId="31" borderId="0" applyNumberFormat="0" applyBorder="0" applyAlignment="0" applyProtection="0"/>
    <xf numFmtId="0" fontId="4" fillId="13" borderId="0" applyNumberFormat="0" applyBorder="0" applyAlignment="0" applyProtection="0"/>
    <xf numFmtId="0" fontId="4" fillId="19" borderId="0" applyNumberFormat="0" applyBorder="0" applyAlignment="0" applyProtection="0"/>
    <xf numFmtId="0" fontId="84" fillId="25" borderId="0" applyNumberFormat="0" applyBorder="0" applyAlignment="0" applyProtection="0"/>
    <xf numFmtId="0" fontId="4" fillId="0" borderId="0"/>
    <xf numFmtId="0" fontId="146" fillId="0" borderId="0" applyNumberFormat="0" applyFill="0" applyBorder="0" applyAlignment="0" applyProtection="0"/>
    <xf numFmtId="0" fontId="147" fillId="0" borderId="11" applyNumberFormat="0" applyFill="0" applyAlignment="0" applyProtection="0"/>
    <xf numFmtId="0" fontId="4" fillId="38" borderId="15" applyNumberFormat="0" applyFont="0" applyAlignment="0" applyProtection="0"/>
    <xf numFmtId="43" fontId="4" fillId="0" borderId="0" applyFont="0" applyFill="0" applyBorder="0" applyAlignment="0" applyProtection="0"/>
    <xf numFmtId="0" fontId="134" fillId="0" borderId="0" applyNumberForma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9" fontId="13" fillId="0" borderId="0" applyFont="0" applyFill="0" applyBorder="0" applyAlignment="0" applyProtection="0"/>
    <xf numFmtId="0" fontId="6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16" fillId="0" borderId="0"/>
    <xf numFmtId="0" fontId="4" fillId="0" borderId="0"/>
    <xf numFmtId="0" fontId="4" fillId="0" borderId="0"/>
    <xf numFmtId="44" fontId="102" fillId="0" borderId="0" applyFont="0" applyFill="0" applyBorder="0" applyAlignment="0" applyProtection="0"/>
    <xf numFmtId="0" fontId="16" fillId="0" borderId="0"/>
    <xf numFmtId="0" fontId="16" fillId="0" borderId="0"/>
    <xf numFmtId="0" fontId="109" fillId="0" borderId="0" applyNumberFormat="0" applyFill="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0" fontId="3" fillId="38" borderId="15" applyNumberFormat="0" applyFont="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3" fillId="10" borderId="0" applyNumberFormat="0" applyBorder="0" applyAlignment="0" applyProtection="0"/>
    <xf numFmtId="0" fontId="3" fillId="16" borderId="0" applyNumberFormat="0" applyBorder="0" applyAlignment="0" applyProtection="0"/>
    <xf numFmtId="0" fontId="3" fillId="11" borderId="0" applyNumberFormat="0" applyBorder="0" applyAlignment="0" applyProtection="0"/>
    <xf numFmtId="0" fontId="3" fillId="17" borderId="0" applyNumberFormat="0" applyBorder="0" applyAlignment="0" applyProtection="0"/>
    <xf numFmtId="0" fontId="3" fillId="12"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9" borderId="0" applyNumberFormat="0" applyBorder="0" applyAlignment="0" applyProtection="0"/>
    <xf numFmtId="43" fontId="3" fillId="0" borderId="0" applyFont="0" applyFill="0" applyBorder="0" applyAlignment="0" applyProtection="0"/>
    <xf numFmtId="0" fontId="134" fillId="0" borderId="0" applyNumberForma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9" fontId="13" fillId="0" borderId="0" applyFont="0" applyFill="0" applyBorder="0" applyAlignment="0" applyProtection="0"/>
    <xf numFmtId="0" fontId="6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102" fillId="0" borderId="0" applyFont="0" applyFill="0" applyBorder="0" applyAlignment="0" applyProtection="0"/>
    <xf numFmtId="0" fontId="109" fillId="0" borderId="0" applyNumberFormat="0" applyFill="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38" borderId="15" applyNumberFormat="0" applyFont="0" applyAlignment="0" applyProtection="0"/>
    <xf numFmtId="43" fontId="13" fillId="0" borderId="0" applyFont="0" applyFill="0" applyBorder="0" applyAlignment="0" applyProtection="0"/>
    <xf numFmtId="44" fontId="1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102"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148" fillId="0" borderId="0"/>
    <xf numFmtId="0" fontId="16"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561">
    <xf numFmtId="0" fontId="0" fillId="0" borderId="0" xfId="0"/>
    <xf numFmtId="0" fontId="14" fillId="0" borderId="0" xfId="0" applyFont="1"/>
    <xf numFmtId="0" fontId="14" fillId="0" borderId="0" xfId="0" applyFont="1" applyAlignment="1">
      <alignment horizontal="left"/>
    </xf>
    <xf numFmtId="0" fontId="16" fillId="0" borderId="0" xfId="0" applyFont="1"/>
    <xf numFmtId="3" fontId="16" fillId="0" borderId="0" xfId="0" applyNumberFormat="1" applyFont="1" applyFill="1" applyBorder="1" applyAlignment="1">
      <alignment horizontal="right" wrapText="1"/>
    </xf>
    <xf numFmtId="3" fontId="16" fillId="0" borderId="0" xfId="41" applyNumberFormat="1" applyFont="1" applyAlignment="1">
      <alignment horizontal="right" wrapText="1"/>
    </xf>
    <xf numFmtId="3" fontId="16" fillId="0" borderId="0" xfId="40" applyNumberFormat="1" applyFont="1" applyAlignment="1">
      <alignment horizontal="right" wrapText="1"/>
    </xf>
    <xf numFmtId="0" fontId="20" fillId="0" borderId="0" xfId="42" applyFont="1" applyAlignment="1">
      <alignment horizontal="center" wrapText="1"/>
    </xf>
    <xf numFmtId="0" fontId="20" fillId="0" borderId="0" xfId="42" applyFont="1" applyAlignment="1">
      <alignment horizontal="center" vertical="center" wrapText="1"/>
    </xf>
    <xf numFmtId="0" fontId="20" fillId="0" borderId="0" xfId="42" applyFont="1" applyAlignment="1">
      <alignment wrapText="1"/>
    </xf>
    <xf numFmtId="3" fontId="16" fillId="0" borderId="0" xfId="42" applyNumberFormat="1" applyFont="1" applyAlignment="1">
      <alignment horizontal="right" wrapText="1"/>
    </xf>
    <xf numFmtId="0" fontId="16" fillId="0" borderId="0" xfId="42" applyFont="1"/>
    <xf numFmtId="0" fontId="16" fillId="0" borderId="0" xfId="0" applyFont="1" applyFill="1" applyBorder="1" applyAlignment="1">
      <alignment wrapText="1"/>
    </xf>
    <xf numFmtId="0" fontId="20" fillId="0" borderId="0" xfId="0" applyFont="1" applyFill="1" applyBorder="1" applyAlignment="1">
      <alignment horizontal="center" vertical="center" wrapText="1"/>
    </xf>
    <xf numFmtId="0" fontId="20" fillId="0" borderId="0" xfId="0" applyFont="1" applyFill="1" applyBorder="1" applyAlignment="1">
      <alignment wrapText="1"/>
    </xf>
    <xf numFmtId="0" fontId="16" fillId="0" borderId="0" xfId="0" applyFont="1" applyFill="1" applyBorder="1"/>
    <xf numFmtId="3" fontId="16" fillId="0" borderId="0" xfId="0" applyNumberFormat="1" applyFont="1" applyFill="1" applyBorder="1"/>
    <xf numFmtId="173" fontId="16" fillId="0" borderId="0" xfId="28" applyNumberFormat="1" applyFont="1" applyFill="1" applyBorder="1"/>
    <xf numFmtId="1" fontId="16" fillId="0" borderId="0" xfId="0" applyNumberFormat="1" applyFont="1" applyFill="1" applyBorder="1"/>
    <xf numFmtId="0" fontId="16" fillId="0" borderId="0" xfId="0" applyFont="1" applyFill="1" applyBorder="1" applyAlignment="1">
      <alignment horizontal="right" wrapText="1"/>
    </xf>
    <xf numFmtId="15" fontId="20" fillId="0" borderId="0" xfId="0" applyNumberFormat="1" applyFont="1" applyFill="1" applyBorder="1" applyAlignment="1"/>
    <xf numFmtId="173" fontId="16" fillId="0" borderId="0" xfId="0" applyNumberFormat="1" applyFont="1" applyFill="1" applyBorder="1"/>
    <xf numFmtId="3" fontId="16" fillId="0" borderId="0" xfId="42" applyNumberFormat="1" applyFont="1"/>
    <xf numFmtId="15" fontId="20" fillId="0" borderId="0" xfId="0" applyNumberFormat="1" applyFont="1" applyFill="1" applyBorder="1" applyAlignment="1">
      <alignment wrapText="1"/>
    </xf>
    <xf numFmtId="2" fontId="16" fillId="0" borderId="0" xfId="0" applyNumberFormat="1" applyFont="1" applyFill="1" applyBorder="1"/>
    <xf numFmtId="17" fontId="20" fillId="0" borderId="0" xfId="42" applyNumberFormat="1" applyFont="1" applyAlignment="1">
      <alignment wrapText="1"/>
    </xf>
    <xf numFmtId="3" fontId="16" fillId="3" borderId="0" xfId="0" applyNumberFormat="1" applyFont="1" applyFill="1" applyBorder="1"/>
    <xf numFmtId="3" fontId="16" fillId="3" borderId="0" xfId="0" applyNumberFormat="1" applyFont="1" applyFill="1" applyBorder="1" applyAlignment="1">
      <alignment horizontal="right" wrapText="1"/>
    </xf>
    <xf numFmtId="3" fontId="16" fillId="0" borderId="0" xfId="0" applyNumberFormat="1" applyFont="1"/>
    <xf numFmtId="173" fontId="20" fillId="0" borderId="0" xfId="0" applyNumberFormat="1" applyFont="1" applyFill="1" applyBorder="1"/>
    <xf numFmtId="0" fontId="0" fillId="0" borderId="0" xfId="0" applyAlignment="1">
      <alignment wrapText="1"/>
    </xf>
    <xf numFmtId="0" fontId="20" fillId="0" borderId="0" xfId="0" applyFont="1"/>
    <xf numFmtId="168" fontId="16" fillId="0" borderId="0" xfId="0" applyNumberFormat="1" applyFont="1"/>
    <xf numFmtId="177" fontId="16" fillId="0" borderId="0" xfId="0" applyNumberFormat="1" applyFont="1"/>
    <xf numFmtId="0" fontId="20" fillId="0" borderId="0" xfId="0" applyFont="1" applyAlignment="1">
      <alignment horizontal="right"/>
    </xf>
    <xf numFmtId="168" fontId="20" fillId="0" borderId="0" xfId="0" applyNumberFormat="1" applyFont="1" applyAlignment="1">
      <alignment horizontal="right"/>
    </xf>
    <xf numFmtId="177" fontId="20" fillId="0" borderId="0" xfId="0" applyNumberFormat="1" applyFont="1" applyAlignment="1">
      <alignment horizontal="right"/>
    </xf>
    <xf numFmtId="3" fontId="20" fillId="0" borderId="0" xfId="0" applyNumberFormat="1" applyFont="1" applyFill="1" applyBorder="1"/>
    <xf numFmtId="3" fontId="0" fillId="0" borderId="0" xfId="0" applyNumberFormat="1"/>
    <xf numFmtId="0" fontId="27" fillId="0" borderId="0" xfId="0" applyFont="1" applyFill="1" applyBorder="1"/>
    <xf numFmtId="0" fontId="34" fillId="4" borderId="2" xfId="0" applyFont="1" applyFill="1" applyBorder="1" applyAlignment="1">
      <alignment horizontal="center" vertical="center" wrapText="1"/>
    </xf>
    <xf numFmtId="3" fontId="16" fillId="5" borderId="2" xfId="0" applyNumberFormat="1" applyFont="1" applyFill="1" applyBorder="1" applyAlignment="1">
      <alignment horizontal="right" wrapText="1"/>
    </xf>
    <xf numFmtId="0" fontId="16" fillId="5" borderId="2" xfId="0" applyFont="1" applyFill="1" applyBorder="1" applyAlignment="1">
      <alignment horizontal="right" wrapText="1"/>
    </xf>
    <xf numFmtId="0" fontId="28" fillId="0" borderId="2" xfId="0" applyFont="1" applyFill="1" applyBorder="1" applyAlignment="1">
      <alignment horizontal="right"/>
    </xf>
    <xf numFmtId="0" fontId="16" fillId="0" borderId="0" xfId="0" applyFont="1" applyFill="1" applyBorder="1" applyAlignment="1">
      <alignment horizontal="center"/>
    </xf>
    <xf numFmtId="3" fontId="16" fillId="0" borderId="0" xfId="28" applyNumberFormat="1" applyFont="1" applyFill="1" applyBorder="1"/>
    <xf numFmtId="0" fontId="35" fillId="0" borderId="0" xfId="0" applyFont="1" applyFill="1" applyBorder="1"/>
    <xf numFmtId="0" fontId="36" fillId="0" borderId="0" xfId="0" applyFont="1" applyFill="1" applyBorder="1"/>
    <xf numFmtId="15" fontId="16" fillId="0" borderId="0" xfId="0" applyNumberFormat="1" applyFont="1" applyFill="1" applyBorder="1"/>
    <xf numFmtId="3" fontId="16" fillId="0" borderId="0" xfId="0" applyNumberFormat="1" applyFont="1" applyFill="1"/>
    <xf numFmtId="0" fontId="20" fillId="0" borderId="0" xfId="0" applyFont="1" applyAlignment="1">
      <alignment horizontal="center"/>
    </xf>
    <xf numFmtId="0" fontId="38" fillId="0" borderId="0" xfId="0" applyFont="1"/>
    <xf numFmtId="0" fontId="38" fillId="0" borderId="0" xfId="0" applyFont="1" applyAlignment="1">
      <alignment horizontal="right"/>
    </xf>
    <xf numFmtId="0" fontId="38" fillId="0" borderId="0" xfId="0" applyFont="1" applyAlignment="1">
      <alignment horizontal="right" indent="1"/>
    </xf>
    <xf numFmtId="0" fontId="38" fillId="0" borderId="0" xfId="0" applyFont="1" applyAlignment="1">
      <alignment horizontal="left"/>
    </xf>
    <xf numFmtId="0" fontId="17" fillId="0" borderId="0" xfId="0" applyFont="1"/>
    <xf numFmtId="15" fontId="20" fillId="0" borderId="0" xfId="0" applyNumberFormat="1" applyFont="1" applyFill="1" applyBorder="1"/>
    <xf numFmtId="0" fontId="16" fillId="0" borderId="0" xfId="0" applyFont="1" applyFill="1"/>
    <xf numFmtId="0" fontId="0" fillId="0" borderId="0" xfId="0" applyNumberFormat="1"/>
    <xf numFmtId="0" fontId="20" fillId="0" borderId="0" xfId="0" applyFont="1" applyBorder="1" applyAlignment="1">
      <alignment horizontal="center"/>
    </xf>
    <xf numFmtId="0" fontId="25" fillId="0" borderId="0" xfId="0" applyFont="1" applyFill="1" applyBorder="1" applyAlignment="1">
      <alignment vertical="center"/>
    </xf>
    <xf numFmtId="0" fontId="24" fillId="0" borderId="0" xfId="0" applyFont="1" applyFill="1" applyBorder="1" applyAlignment="1">
      <alignment vertical="center"/>
    </xf>
    <xf numFmtId="0" fontId="26" fillId="0" borderId="0" xfId="0" applyFont="1" applyFill="1" applyBorder="1" applyAlignment="1">
      <alignment horizontal="right" vertical="center"/>
    </xf>
    <xf numFmtId="10" fontId="40" fillId="0" borderId="0" xfId="0" applyNumberFormat="1" applyFont="1" applyFill="1" applyBorder="1" applyAlignment="1">
      <alignment horizontal="right" wrapText="1" indent="1"/>
    </xf>
    <xf numFmtId="0" fontId="32" fillId="0" borderId="0" xfId="0" applyFont="1" applyFill="1" applyBorder="1" applyAlignment="1"/>
    <xf numFmtId="173" fontId="32" fillId="0" borderId="0" xfId="28" applyNumberFormat="1" applyFont="1" applyFill="1" applyBorder="1" applyAlignment="1">
      <alignment horizontal="center"/>
    </xf>
    <xf numFmtId="0" fontId="14" fillId="0" borderId="0" xfId="0" applyFont="1" applyFill="1" applyBorder="1"/>
    <xf numFmtId="174" fontId="40" fillId="0" borderId="0" xfId="0" applyNumberFormat="1" applyFont="1" applyFill="1" applyBorder="1" applyAlignment="1">
      <alignment horizontal="right" indent="2"/>
    </xf>
    <xf numFmtId="3" fontId="39" fillId="0" borderId="0" xfId="0" applyNumberFormat="1" applyFont="1" applyFill="1" applyBorder="1" applyAlignment="1">
      <alignment horizontal="center"/>
    </xf>
    <xf numFmtId="176" fontId="39" fillId="0" borderId="0" xfId="0" applyNumberFormat="1" applyFont="1" applyFill="1" applyBorder="1" applyAlignment="1">
      <alignment horizontal="center" wrapText="1"/>
    </xf>
    <xf numFmtId="171" fontId="39" fillId="0" borderId="0" xfId="0" applyNumberFormat="1" applyFont="1" applyFill="1" applyBorder="1" applyAlignment="1">
      <alignment horizontal="center"/>
    </xf>
    <xf numFmtId="0" fontId="43" fillId="0" borderId="0" xfId="0" applyFont="1" applyFill="1" applyBorder="1" applyAlignment="1"/>
    <xf numFmtId="0" fontId="30" fillId="0" borderId="0" xfId="0" applyFont="1" applyFill="1" applyBorder="1" applyAlignment="1"/>
    <xf numFmtId="0" fontId="44" fillId="0" borderId="0" xfId="0" applyFont="1" applyFill="1" applyBorder="1" applyAlignment="1">
      <alignment horizontal="center"/>
    </xf>
    <xf numFmtId="17" fontId="31" fillId="0" borderId="0" xfId="0" applyNumberFormat="1" applyFont="1" applyFill="1" applyBorder="1" applyAlignment="1">
      <alignment horizontal="left"/>
    </xf>
    <xf numFmtId="0" fontId="31" fillId="0" borderId="0" xfId="0" applyFont="1" applyFill="1" applyBorder="1" applyAlignment="1">
      <alignment horizontal="center"/>
    </xf>
    <xf numFmtId="17" fontId="31" fillId="0" borderId="0" xfId="0" applyNumberFormat="1" applyFont="1" applyFill="1" applyBorder="1" applyAlignment="1">
      <alignment horizontal="center"/>
    </xf>
    <xf numFmtId="0" fontId="42" fillId="0" borderId="0" xfId="0" applyFont="1" applyFill="1" applyBorder="1"/>
    <xf numFmtId="173" fontId="32" fillId="0" borderId="0" xfId="28" applyNumberFormat="1" applyFont="1" applyFill="1" applyBorder="1" applyAlignment="1">
      <alignment horizontal="left"/>
    </xf>
    <xf numFmtId="172" fontId="32" fillId="0" borderId="0" xfId="45" applyNumberFormat="1" applyFont="1" applyFill="1" applyBorder="1" applyAlignment="1">
      <alignment horizontal="center"/>
    </xf>
    <xf numFmtId="167" fontId="32" fillId="0" borderId="0" xfId="28" applyFont="1" applyFill="1" applyBorder="1" applyAlignment="1">
      <alignment horizontal="left"/>
    </xf>
    <xf numFmtId="167" fontId="32" fillId="0" borderId="0" xfId="28" applyFont="1" applyFill="1" applyBorder="1" applyAlignment="1">
      <alignment horizontal="center"/>
    </xf>
    <xf numFmtId="0" fontId="45" fillId="0" borderId="0" xfId="0" applyFont="1" applyFill="1" applyBorder="1" applyAlignment="1">
      <alignment vertical="center"/>
    </xf>
    <xf numFmtId="0" fontId="67" fillId="0" borderId="0" xfId="0" applyFont="1" applyFill="1" applyBorder="1"/>
    <xf numFmtId="0" fontId="46" fillId="0" borderId="0" xfId="0" applyFont="1" applyFill="1" applyBorder="1" applyAlignment="1">
      <alignment horizontal="left"/>
    </xf>
    <xf numFmtId="3" fontId="46" fillId="0" borderId="0" xfId="0" applyNumberFormat="1" applyFont="1" applyFill="1" applyBorder="1" applyAlignment="1">
      <alignment horizontal="right" wrapText="1"/>
    </xf>
    <xf numFmtId="173" fontId="41" fillId="0" borderId="0" xfId="28" applyNumberFormat="1" applyFont="1" applyFill="1" applyBorder="1" applyAlignment="1">
      <alignment horizontal="center" wrapText="1"/>
    </xf>
    <xf numFmtId="0" fontId="41" fillId="0" borderId="0" xfId="0" applyFont="1" applyFill="1" applyBorder="1" applyAlignment="1">
      <alignment horizontal="right" wrapText="1"/>
    </xf>
    <xf numFmtId="0" fontId="14" fillId="0" borderId="0" xfId="0" applyFont="1" applyFill="1"/>
    <xf numFmtId="0" fontId="66" fillId="0" borderId="0" xfId="0" applyFont="1" applyFill="1" applyBorder="1" applyAlignment="1">
      <alignment horizontal="left"/>
    </xf>
    <xf numFmtId="0" fontId="68" fillId="0" borderId="0" xfId="0" applyFont="1" applyFill="1" applyAlignment="1">
      <alignment horizontal="left"/>
    </xf>
    <xf numFmtId="15" fontId="26" fillId="0" borderId="0" xfId="0" applyNumberFormat="1" applyFont="1" applyFill="1" applyBorder="1" applyAlignment="1"/>
    <xf numFmtId="0" fontId="70" fillId="0" borderId="0" xfId="0" applyFont="1" applyFill="1" applyBorder="1"/>
    <xf numFmtId="15" fontId="69" fillId="0" borderId="0" xfId="0" applyNumberFormat="1" applyFont="1" applyFill="1" applyBorder="1" applyAlignment="1">
      <alignment wrapText="1"/>
    </xf>
    <xf numFmtId="15" fontId="70" fillId="0" borderId="0" xfId="0" applyNumberFormat="1" applyFont="1" applyFill="1" applyBorder="1"/>
    <xf numFmtId="0" fontId="70" fillId="0" borderId="0" xfId="0" applyFont="1" applyFill="1" applyBorder="1" applyAlignment="1">
      <alignment wrapText="1"/>
    </xf>
    <xf numFmtId="0" fontId="70" fillId="0" borderId="0" xfId="0" applyFont="1"/>
    <xf numFmtId="14" fontId="0" fillId="0" borderId="0" xfId="0" applyNumberFormat="1"/>
    <xf numFmtId="0" fontId="14" fillId="40" borderId="0" xfId="0" applyFont="1" applyFill="1"/>
    <xf numFmtId="17" fontId="73" fillId="0" borderId="0" xfId="0" applyNumberFormat="1" applyFont="1" applyBorder="1" applyAlignment="1">
      <alignment horizontal="center"/>
    </xf>
    <xf numFmtId="0" fontId="73" fillId="0" borderId="0" xfId="0" applyFont="1" applyAlignment="1">
      <alignment horizontal="center"/>
    </xf>
    <xf numFmtId="0" fontId="66" fillId="40" borderId="0" xfId="0" applyFont="1" applyFill="1" applyBorder="1" applyAlignment="1">
      <alignment horizontal="left"/>
    </xf>
    <xf numFmtId="15" fontId="26" fillId="40" borderId="0" xfId="0" applyNumberFormat="1" applyFont="1" applyFill="1" applyBorder="1" applyAlignment="1"/>
    <xf numFmtId="0" fontId="25" fillId="40" borderId="0" xfId="0" applyFont="1" applyFill="1" applyBorder="1" applyAlignment="1">
      <alignment vertical="center"/>
    </xf>
    <xf numFmtId="0" fontId="43" fillId="40" borderId="0" xfId="0" applyFont="1" applyFill="1" applyBorder="1" applyAlignment="1"/>
    <xf numFmtId="0" fontId="48" fillId="40" borderId="0" xfId="0" applyFont="1" applyFill="1"/>
    <xf numFmtId="0" fontId="23" fillId="40" borderId="0" xfId="0" applyFont="1" applyFill="1"/>
    <xf numFmtId="0" fontId="30" fillId="40" borderId="0" xfId="0" applyFont="1" applyFill="1" applyBorder="1" applyAlignment="1"/>
    <xf numFmtId="176" fontId="78" fillId="0" borderId="0" xfId="0" applyNumberFormat="1" applyFont="1" applyFill="1" applyBorder="1" applyAlignment="1">
      <alignment horizontal="left" indent="1"/>
    </xf>
    <xf numFmtId="176" fontId="75" fillId="41" borderId="19" xfId="0" applyNumberFormat="1" applyFont="1" applyFill="1" applyBorder="1" applyAlignment="1">
      <alignment horizontal="left" vertical="center" indent="1"/>
    </xf>
    <xf numFmtId="174" fontId="75" fillId="41" borderId="19" xfId="0" applyNumberFormat="1" applyFont="1" applyFill="1" applyBorder="1" applyAlignment="1">
      <alignment horizontal="right" indent="2"/>
    </xf>
    <xf numFmtId="166" fontId="14" fillId="0" borderId="0" xfId="0" applyNumberFormat="1" applyFont="1"/>
    <xf numFmtId="0" fontId="20" fillId="0" borderId="0" xfId="0" applyFont="1" applyAlignment="1">
      <alignment horizontal="center" wrapText="1"/>
    </xf>
    <xf numFmtId="0" fontId="66" fillId="0" borderId="0" xfId="0" applyFont="1" applyFill="1" applyBorder="1" applyAlignment="1">
      <alignment horizontal="left" wrapText="1"/>
    </xf>
    <xf numFmtId="0" fontId="22" fillId="0" borderId="0" xfId="0" applyFont="1" applyAlignment="1">
      <alignment wrapText="1"/>
    </xf>
    <xf numFmtId="0" fontId="14" fillId="0" borderId="0" xfId="0" applyFont="1" applyFill="1" applyBorder="1" applyAlignment="1">
      <alignment horizontal="left"/>
    </xf>
    <xf numFmtId="0" fontId="66" fillId="0" borderId="0" xfId="0" applyFont="1" applyFill="1" applyBorder="1" applyAlignment="1">
      <alignment horizontal="center" wrapText="1"/>
    </xf>
    <xf numFmtId="174" fontId="25" fillId="0" borderId="0" xfId="0" applyNumberFormat="1" applyFont="1" applyFill="1" applyBorder="1" applyAlignment="1">
      <alignment horizontal="right" indent="2"/>
    </xf>
    <xf numFmtId="10" fontId="25" fillId="0" borderId="0" xfId="0" applyNumberFormat="1" applyFont="1" applyFill="1" applyBorder="1" applyAlignment="1">
      <alignment horizontal="right" wrapText="1" indent="1"/>
    </xf>
    <xf numFmtId="0" fontId="15" fillId="6" borderId="6" xfId="51" applyFont="1" applyFill="1" applyBorder="1" applyAlignment="1">
      <alignment wrapText="1"/>
    </xf>
    <xf numFmtId="173" fontId="75" fillId="0" borderId="18" xfId="28" applyNumberFormat="1" applyFont="1" applyFill="1" applyBorder="1" applyAlignment="1">
      <alignment horizontal="right"/>
    </xf>
    <xf numFmtId="10" fontId="71" fillId="0" borderId="0" xfId="0" applyNumberFormat="1" applyFont="1" applyFill="1" applyBorder="1" applyAlignment="1">
      <alignment vertical="center"/>
    </xf>
    <xf numFmtId="176" fontId="78" fillId="0" borderId="0" xfId="0" applyNumberFormat="1" applyFont="1" applyFill="1" applyBorder="1" applyAlignment="1">
      <alignment horizontal="left"/>
    </xf>
    <xf numFmtId="0" fontId="30" fillId="0" borderId="0" xfId="0" applyFont="1" applyFill="1" applyBorder="1" applyAlignment="1">
      <alignment horizontal="left"/>
    </xf>
    <xf numFmtId="0" fontId="33" fillId="0" borderId="0" xfId="0" applyFont="1" applyFill="1" applyBorder="1" applyAlignment="1">
      <alignment horizontal="left"/>
    </xf>
    <xf numFmtId="0" fontId="42" fillId="0" borderId="0" xfId="0" applyFont="1" applyFill="1" applyBorder="1" applyAlignment="1">
      <alignment horizontal="left"/>
    </xf>
    <xf numFmtId="0" fontId="25" fillId="0" borderId="0" xfId="0" applyFont="1" applyFill="1" applyBorder="1" applyAlignment="1">
      <alignment horizontal="left"/>
    </xf>
    <xf numFmtId="0" fontId="26" fillId="0" borderId="0" xfId="0" applyFont="1" applyFill="1" applyBorder="1" applyAlignment="1">
      <alignment horizontal="left"/>
    </xf>
    <xf numFmtId="0" fontId="67" fillId="0" borderId="0" xfId="0" applyFont="1" applyFill="1" applyBorder="1" applyAlignment="1">
      <alignment horizontal="left"/>
    </xf>
    <xf numFmtId="173" fontId="46" fillId="0" borderId="0" xfId="28" applyNumberFormat="1" applyFont="1" applyFill="1" applyBorder="1" applyAlignment="1">
      <alignment horizontal="left" wrapText="1"/>
    </xf>
    <xf numFmtId="0" fontId="46" fillId="0" borderId="0" xfId="0" applyFont="1" applyFill="1" applyBorder="1" applyAlignment="1">
      <alignment horizontal="left" wrapText="1"/>
    </xf>
    <xf numFmtId="3" fontId="29" fillId="0" borderId="0" xfId="0" applyNumberFormat="1" applyFont="1" applyFill="1" applyBorder="1" applyAlignment="1">
      <alignment horizontal="left"/>
    </xf>
    <xf numFmtId="173" fontId="41" fillId="0" borderId="0" xfId="28" applyNumberFormat="1" applyFont="1" applyFill="1" applyBorder="1" applyAlignment="1">
      <alignment horizontal="left" wrapText="1"/>
    </xf>
    <xf numFmtId="171" fontId="39" fillId="0" borderId="0" xfId="0" applyNumberFormat="1" applyFont="1" applyFill="1" applyBorder="1" applyAlignment="1">
      <alignment horizontal="left"/>
    </xf>
    <xf numFmtId="3" fontId="39" fillId="0" borderId="0" xfId="0" applyNumberFormat="1" applyFont="1" applyFill="1" applyBorder="1" applyAlignment="1">
      <alignment horizontal="left"/>
    </xf>
    <xf numFmtId="174" fontId="40" fillId="0" borderId="0" xfId="0" applyNumberFormat="1" applyFont="1" applyFill="1" applyBorder="1" applyAlignment="1">
      <alignment horizontal="left"/>
    </xf>
    <xf numFmtId="171" fontId="33" fillId="0" borderId="0" xfId="0" applyNumberFormat="1" applyFont="1" applyFill="1" applyBorder="1" applyAlignment="1">
      <alignment horizontal="left"/>
    </xf>
    <xf numFmtId="3" fontId="33" fillId="0" borderId="0" xfId="0" applyNumberFormat="1" applyFont="1" applyFill="1" applyBorder="1" applyAlignment="1">
      <alignment horizontal="left"/>
    </xf>
    <xf numFmtId="176" fontId="33" fillId="0" borderId="0" xfId="0" applyNumberFormat="1" applyFont="1" applyFill="1" applyBorder="1" applyAlignment="1">
      <alignment horizontal="left"/>
    </xf>
    <xf numFmtId="174" fontId="25" fillId="0" borderId="0" xfId="0" applyNumberFormat="1" applyFont="1" applyFill="1" applyBorder="1" applyAlignment="1">
      <alignment horizontal="left"/>
    </xf>
    <xf numFmtId="10" fontId="71" fillId="0" borderId="0" xfId="0" applyNumberFormat="1" applyFont="1" applyFill="1" applyBorder="1" applyAlignment="1">
      <alignment horizontal="right"/>
    </xf>
    <xf numFmtId="172" fontId="32" fillId="0" borderId="0" xfId="45" applyNumberFormat="1" applyFont="1" applyFill="1" applyBorder="1" applyAlignment="1">
      <alignment horizontal="right"/>
    </xf>
    <xf numFmtId="0" fontId="25" fillId="0" borderId="0" xfId="0" applyFont="1" applyFill="1" applyBorder="1" applyAlignment="1">
      <alignment horizontal="right"/>
    </xf>
    <xf numFmtId="0" fontId="67" fillId="0" borderId="0" xfId="0" applyFont="1" applyFill="1" applyBorder="1" applyAlignment="1">
      <alignment horizontal="right"/>
    </xf>
    <xf numFmtId="176" fontId="39" fillId="0" borderId="0" xfId="0" applyNumberFormat="1" applyFont="1" applyFill="1" applyBorder="1" applyAlignment="1">
      <alignment horizontal="right" wrapText="1"/>
    </xf>
    <xf numFmtId="0" fontId="79" fillId="0" borderId="0" xfId="52" applyFont="1"/>
    <xf numFmtId="0" fontId="79" fillId="0" borderId="0" xfId="52" applyFont="1" applyAlignment="1">
      <alignment horizontal="right"/>
    </xf>
    <xf numFmtId="176" fontId="80" fillId="0" borderId="0" xfId="0" applyNumberFormat="1" applyFont="1" applyFill="1" applyBorder="1" applyAlignment="1">
      <alignment horizontal="left" indent="1"/>
    </xf>
    <xf numFmtId="176" fontId="80" fillId="0" borderId="0" xfId="0" applyNumberFormat="1" applyFont="1" applyFill="1" applyBorder="1" applyAlignment="1">
      <alignment horizontal="left"/>
    </xf>
    <xf numFmtId="0" fontId="31" fillId="0" borderId="0" xfId="0" applyFont="1" applyFill="1" applyBorder="1" applyAlignment="1">
      <alignment horizontal="left"/>
    </xf>
    <xf numFmtId="0" fontId="32" fillId="0" borderId="0" xfId="0" applyFont="1" applyFill="1" applyBorder="1" applyAlignment="1">
      <alignment horizontal="left"/>
    </xf>
    <xf numFmtId="0" fontId="47" fillId="0" borderId="0" xfId="0" applyFont="1" applyFill="1" applyBorder="1" applyAlignment="1">
      <alignment horizontal="left"/>
    </xf>
    <xf numFmtId="0" fontId="17" fillId="0" borderId="0" xfId="0" applyFont="1" applyFill="1" applyBorder="1" applyAlignment="1">
      <alignment horizontal="left"/>
    </xf>
    <xf numFmtId="0" fontId="77" fillId="0" borderId="0" xfId="0" applyFont="1" applyFill="1" applyBorder="1" applyAlignment="1">
      <alignment horizontal="left"/>
    </xf>
    <xf numFmtId="173" fontId="26" fillId="0" borderId="0" xfId="28" applyNumberFormat="1" applyFont="1" applyFill="1" applyBorder="1" applyAlignment="1">
      <alignment horizontal="left" wrapText="1"/>
    </xf>
    <xf numFmtId="0" fontId="26" fillId="0" borderId="0" xfId="0" applyFont="1" applyFill="1" applyBorder="1" applyAlignment="1">
      <alignment horizontal="left" wrapText="1"/>
    </xf>
    <xf numFmtId="3" fontId="26" fillId="0" borderId="0" xfId="0" applyNumberFormat="1" applyFont="1" applyFill="1" applyBorder="1" applyAlignment="1">
      <alignment horizontal="left"/>
    </xf>
    <xf numFmtId="171" fontId="32" fillId="0" borderId="0" xfId="0" applyNumberFormat="1" applyFont="1" applyFill="1" applyBorder="1" applyAlignment="1">
      <alignment horizontal="left"/>
    </xf>
    <xf numFmtId="3" fontId="32" fillId="0" borderId="0" xfId="0" applyNumberFormat="1" applyFont="1" applyFill="1" applyBorder="1" applyAlignment="1">
      <alignment horizontal="left"/>
    </xf>
    <xf numFmtId="3" fontId="31" fillId="0" borderId="0" xfId="0" applyNumberFormat="1" applyFont="1" applyFill="1" applyBorder="1" applyAlignment="1">
      <alignment horizontal="left"/>
    </xf>
    <xf numFmtId="176" fontId="31" fillId="0" borderId="0" xfId="0" applyNumberFormat="1" applyFont="1" applyFill="1" applyBorder="1" applyAlignment="1">
      <alignment horizontal="left"/>
    </xf>
    <xf numFmtId="176" fontId="76" fillId="0" borderId="0" xfId="0" applyNumberFormat="1" applyFont="1" applyFill="1" applyBorder="1" applyAlignment="1">
      <alignment horizontal="left" indent="1"/>
    </xf>
    <xf numFmtId="0" fontId="18" fillId="6" borderId="6" xfId="51" applyFont="1" applyFill="1" applyBorder="1" applyAlignment="1">
      <alignment wrapText="1"/>
    </xf>
    <xf numFmtId="173" fontId="74" fillId="0" borderId="18" xfId="28" applyNumberFormat="1" applyFont="1" applyFill="1" applyBorder="1" applyAlignment="1">
      <alignment horizontal="right"/>
    </xf>
    <xf numFmtId="176" fontId="74" fillId="41" borderId="19" xfId="0" applyNumberFormat="1" applyFont="1" applyFill="1" applyBorder="1" applyAlignment="1">
      <alignment horizontal="left" vertical="center" indent="1"/>
    </xf>
    <xf numFmtId="174" fontId="74" fillId="41" borderId="19" xfId="0" applyNumberFormat="1" applyFont="1" applyFill="1" applyBorder="1" applyAlignment="1">
      <alignment horizontal="right" indent="2"/>
    </xf>
    <xf numFmtId="176" fontId="74" fillId="0" borderId="0" xfId="0" applyNumberFormat="1" applyFont="1" applyFill="1" applyBorder="1" applyAlignment="1">
      <alignment horizontal="left" indent="1"/>
    </xf>
    <xf numFmtId="0" fontId="81" fillId="0" borderId="0" xfId="52" applyFont="1"/>
    <xf numFmtId="0" fontId="67" fillId="0" borderId="0" xfId="52" applyFont="1"/>
    <xf numFmtId="10" fontId="31" fillId="0" borderId="0" xfId="0" applyNumberFormat="1" applyFont="1" applyFill="1" applyBorder="1" applyAlignment="1">
      <alignment horizontal="left"/>
    </xf>
    <xf numFmtId="10" fontId="17" fillId="0" borderId="0" xfId="0" applyNumberFormat="1" applyFont="1" applyFill="1" applyBorder="1" applyAlignment="1">
      <alignment horizontal="left"/>
    </xf>
    <xf numFmtId="17" fontId="77" fillId="0" borderId="0" xfId="0" applyNumberFormat="1" applyFont="1" applyFill="1" applyBorder="1" applyAlignment="1">
      <alignment horizontal="left"/>
    </xf>
    <xf numFmtId="186" fontId="0" fillId="0" borderId="0" xfId="28" applyNumberFormat="1" applyFont="1"/>
    <xf numFmtId="0" fontId="85" fillId="39" borderId="0" xfId="0" applyFont="1" applyFill="1"/>
    <xf numFmtId="0" fontId="85" fillId="0" borderId="0" xfId="0" applyFont="1"/>
    <xf numFmtId="0" fontId="85" fillId="0" borderId="0" xfId="0" applyFont="1" applyBorder="1"/>
    <xf numFmtId="0" fontId="85" fillId="0" borderId="0" xfId="0" applyFont="1" applyBorder="1" applyAlignment="1">
      <alignment horizontal="center"/>
    </xf>
    <xf numFmtId="0" fontId="86" fillId="0" borderId="0" xfId="0" applyFont="1" applyFill="1" applyBorder="1" applyAlignment="1">
      <alignment horizontal="left"/>
    </xf>
    <xf numFmtId="0" fontId="96" fillId="0" borderId="0" xfId="0" applyFont="1" applyFill="1" applyAlignment="1">
      <alignment horizontal="left"/>
    </xf>
    <xf numFmtId="15" fontId="87" fillId="0" borderId="0" xfId="0" applyNumberFormat="1" applyFont="1" applyFill="1" applyBorder="1" applyAlignment="1"/>
    <xf numFmtId="0" fontId="93" fillId="0" borderId="0" xfId="0" applyFont="1" applyFill="1" applyBorder="1" applyAlignment="1">
      <alignment vertical="center"/>
    </xf>
    <xf numFmtId="0" fontId="94" fillId="0" borderId="0" xfId="0" applyFont="1" applyFill="1" applyBorder="1" applyAlignment="1"/>
    <xf numFmtId="0" fontId="95" fillId="0" borderId="0" xfId="0" applyFont="1" applyFill="1" applyBorder="1" applyAlignment="1"/>
    <xf numFmtId="0" fontId="87" fillId="0" borderId="0" xfId="0" applyFont="1" applyFill="1" applyBorder="1" applyAlignment="1">
      <alignment horizontal="center"/>
    </xf>
    <xf numFmtId="0" fontId="85" fillId="0" borderId="0" xfId="0" applyFont="1" applyFill="1"/>
    <xf numFmtId="0" fontId="97" fillId="0" borderId="0" xfId="0" applyFont="1" applyBorder="1" applyAlignment="1">
      <alignment horizontal="center"/>
    </xf>
    <xf numFmtId="0" fontId="97" fillId="0" borderId="0" xfId="0" applyFont="1" applyAlignment="1">
      <alignment horizontal="center"/>
    </xf>
    <xf numFmtId="0" fontId="92" fillId="0" borderId="0" xfId="0" applyFont="1" applyAlignment="1">
      <alignment horizontal="left"/>
    </xf>
    <xf numFmtId="0" fontId="92" fillId="0" borderId="0" xfId="0" applyFont="1" applyAlignment="1">
      <alignment horizontal="right" indent="1"/>
    </xf>
    <xf numFmtId="0" fontId="88" fillId="0" borderId="0" xfId="0" applyFont="1"/>
    <xf numFmtId="0" fontId="88" fillId="0" borderId="0" xfId="0" applyFont="1" applyBorder="1"/>
    <xf numFmtId="0" fontId="98" fillId="0" borderId="0" xfId="0" applyFont="1" applyBorder="1"/>
    <xf numFmtId="0" fontId="99" fillId="0" borderId="0" xfId="0" applyFont="1"/>
    <xf numFmtId="178" fontId="70" fillId="0" borderId="0" xfId="0" applyNumberFormat="1" applyFont="1" applyFill="1" applyBorder="1"/>
    <xf numFmtId="0" fontId="90" fillId="39" borderId="0" xfId="0" applyFont="1" applyFill="1" applyAlignment="1"/>
    <xf numFmtId="0" fontId="85" fillId="42" borderId="0" xfId="0" applyFont="1" applyFill="1"/>
    <xf numFmtId="0" fontId="99" fillId="42" borderId="20" xfId="0" applyFont="1" applyFill="1" applyBorder="1" applyAlignment="1">
      <alignment vertical="center"/>
    </xf>
    <xf numFmtId="0" fontId="116" fillId="0" borderId="0" xfId="0" applyFont="1" applyAlignment="1">
      <alignment horizontal="left" vertical="center"/>
    </xf>
    <xf numFmtId="0" fontId="112" fillId="42" borderId="0" xfId="0" applyFont="1" applyFill="1" applyBorder="1" applyAlignment="1">
      <alignment vertical="center"/>
    </xf>
    <xf numFmtId="0" fontId="112" fillId="42" borderId="20" xfId="0" applyFont="1" applyFill="1" applyBorder="1" applyAlignment="1">
      <alignment vertical="center"/>
    </xf>
    <xf numFmtId="0" fontId="115" fillId="39" borderId="0" xfId="0" applyFont="1" applyFill="1" applyAlignment="1">
      <alignment horizontal="right" vertical="center"/>
    </xf>
    <xf numFmtId="0" fontId="110" fillId="42" borderId="0" xfId="0" applyFont="1" applyFill="1" applyBorder="1" applyAlignment="1">
      <alignment horizontal="right" vertical="center" wrapText="1"/>
    </xf>
    <xf numFmtId="0" fontId="112" fillId="42" borderId="20" xfId="0" applyFont="1" applyFill="1" applyBorder="1" applyAlignment="1">
      <alignment horizontal="right" vertical="center"/>
    </xf>
    <xf numFmtId="176" fontId="109" fillId="42" borderId="0" xfId="65" applyNumberFormat="1" applyFill="1" applyAlignment="1"/>
    <xf numFmtId="184" fontId="112" fillId="42" borderId="20" xfId="28" applyNumberFormat="1" applyFont="1" applyFill="1" applyBorder="1" applyAlignment="1">
      <alignment horizontal="right" vertical="center"/>
    </xf>
    <xf numFmtId="189" fontId="112" fillId="42" borderId="20" xfId="29" applyNumberFormat="1" applyFont="1" applyFill="1" applyBorder="1" applyAlignment="1">
      <alignment horizontal="right" vertical="center"/>
    </xf>
    <xf numFmtId="173" fontId="112" fillId="42" borderId="20" xfId="28" applyNumberFormat="1" applyFont="1" applyFill="1" applyBorder="1" applyAlignment="1">
      <alignment horizontal="right" vertical="center"/>
    </xf>
    <xf numFmtId="0" fontId="110" fillId="42" borderId="0" xfId="0" applyFont="1" applyFill="1" applyAlignment="1">
      <alignment horizontal="right"/>
    </xf>
    <xf numFmtId="0" fontId="89" fillId="0" borderId="0" xfId="0" applyFont="1" applyAlignment="1">
      <alignment horizontal="right" vertical="center"/>
    </xf>
    <xf numFmtId="0" fontId="85" fillId="0" borderId="0" xfId="0" applyFont="1" applyAlignment="1">
      <alignment horizontal="center"/>
    </xf>
    <xf numFmtId="0" fontId="88" fillId="0" borderId="0" xfId="0" applyFont="1" applyAlignment="1">
      <alignment horizontal="center"/>
    </xf>
    <xf numFmtId="0" fontId="88" fillId="0" borderId="0" xfId="0" applyFont="1" applyBorder="1" applyAlignment="1">
      <alignment horizontal="center"/>
    </xf>
    <xf numFmtId="0" fontId="98" fillId="0" borderId="0" xfId="0" applyFont="1" applyBorder="1" applyAlignment="1">
      <alignment horizontal="center"/>
    </xf>
    <xf numFmtId="0" fontId="117" fillId="0" borderId="0" xfId="0" applyFont="1" applyAlignment="1">
      <alignment horizontal="center"/>
    </xf>
    <xf numFmtId="0" fontId="117" fillId="39" borderId="0" xfId="0" applyFont="1" applyFill="1" applyAlignment="1">
      <alignment horizontal="center"/>
    </xf>
    <xf numFmtId="0" fontId="117" fillId="0" borderId="0" xfId="0" applyFont="1"/>
    <xf numFmtId="0" fontId="85" fillId="44" borderId="0" xfId="0" applyFont="1" applyFill="1"/>
    <xf numFmtId="0" fontId="85" fillId="44" borderId="0" xfId="0" applyFont="1" applyFill="1" applyAlignment="1">
      <alignment horizontal="center"/>
    </xf>
    <xf numFmtId="0" fontId="126" fillId="0" borderId="0" xfId="0" applyFont="1" applyFill="1" applyBorder="1" applyAlignment="1">
      <alignment horizontal="left" vertical="top" wrapText="1"/>
    </xf>
    <xf numFmtId="3" fontId="126" fillId="0" borderId="0" xfId="0" applyNumberFormat="1" applyFont="1" applyFill="1" applyBorder="1" applyAlignment="1">
      <alignment horizontal="right" vertical="top" wrapText="1"/>
    </xf>
    <xf numFmtId="3" fontId="126" fillId="0" borderId="0" xfId="0" applyNumberFormat="1" applyFont="1" applyFill="1" applyBorder="1" applyAlignment="1">
      <alignment horizontal="center" vertical="top" wrapText="1"/>
    </xf>
    <xf numFmtId="3" fontId="126" fillId="0" borderId="0" xfId="0" applyNumberFormat="1" applyFont="1" applyFill="1" applyBorder="1" applyAlignment="1">
      <alignment horizontal="left" vertical="top"/>
    </xf>
    <xf numFmtId="172" fontId="126" fillId="0" borderId="0" xfId="45" applyNumberFormat="1" applyFont="1" applyFill="1" applyBorder="1" applyAlignment="1">
      <alignment horizontal="right" vertical="top" wrapText="1"/>
    </xf>
    <xf numFmtId="0" fontId="127" fillId="0" borderId="19" xfId="0" applyFont="1" applyFill="1" applyBorder="1" applyAlignment="1"/>
    <xf numFmtId="190" fontId="127" fillId="0" borderId="19" xfId="0" applyNumberFormat="1" applyFont="1" applyFill="1" applyBorder="1" applyAlignment="1">
      <alignment horizontal="left"/>
    </xf>
    <xf numFmtId="0" fontId="127" fillId="0" borderId="19" xfId="0" applyFont="1" applyBorder="1" applyAlignment="1">
      <alignment horizontal="left"/>
    </xf>
    <xf numFmtId="2" fontId="127" fillId="0" borderId="19" xfId="0" applyNumberFormat="1" applyFont="1" applyFill="1" applyBorder="1" applyAlignment="1">
      <alignment horizontal="right"/>
    </xf>
    <xf numFmtId="173" fontId="127" fillId="0" borderId="19" xfId="28" applyNumberFormat="1" applyFont="1" applyFill="1" applyBorder="1" applyAlignment="1">
      <alignment horizontal="left"/>
    </xf>
    <xf numFmtId="172" fontId="127" fillId="0" borderId="19" xfId="45" applyNumberFormat="1" applyFont="1" applyFill="1" applyBorder="1" applyAlignment="1">
      <alignment horizontal="center"/>
    </xf>
    <xf numFmtId="166" fontId="127" fillId="0" borderId="19" xfId="29" applyFont="1" applyFill="1" applyBorder="1" applyAlignment="1">
      <alignment horizontal="center"/>
    </xf>
    <xf numFmtId="167" fontId="127" fillId="0" borderId="19" xfId="28" applyFont="1" applyFill="1" applyBorder="1" applyAlignment="1">
      <alignment horizontal="right" vertical="center"/>
    </xf>
    <xf numFmtId="10" fontId="127" fillId="0" borderId="19" xfId="45" applyNumberFormat="1" applyFont="1" applyFill="1" applyBorder="1" applyAlignment="1">
      <alignment horizontal="right" vertical="center"/>
    </xf>
    <xf numFmtId="173" fontId="127" fillId="0" borderId="19" xfId="28" applyNumberFormat="1" applyFont="1" applyFill="1" applyBorder="1" applyAlignment="1">
      <alignment horizontal="right"/>
    </xf>
    <xf numFmtId="0" fontId="127" fillId="0" borderId="0" xfId="0" applyFont="1" applyBorder="1"/>
    <xf numFmtId="0" fontId="110" fillId="0" borderId="0" xfId="0" applyFont="1" applyBorder="1"/>
    <xf numFmtId="0" fontId="117" fillId="0" borderId="0" xfId="0" applyFont="1" applyBorder="1"/>
    <xf numFmtId="0" fontId="117" fillId="0" borderId="0" xfId="0" applyFont="1" applyBorder="1" applyAlignment="1">
      <alignment horizontal="center"/>
    </xf>
    <xf numFmtId="0" fontId="125" fillId="0" borderId="0" xfId="0" applyFont="1" applyFill="1" applyBorder="1" applyAlignment="1">
      <alignment horizontal="left" vertical="center"/>
    </xf>
    <xf numFmtId="0" fontId="117" fillId="0" borderId="0" xfId="0" applyFont="1" applyFill="1"/>
    <xf numFmtId="0" fontId="117" fillId="0" borderId="19" xfId="0" applyFont="1" applyFill="1" applyBorder="1"/>
    <xf numFmtId="10" fontId="127" fillId="0" borderId="19" xfId="45" applyNumberFormat="1" applyFont="1" applyFill="1" applyBorder="1" applyAlignment="1">
      <alignment horizontal="right"/>
    </xf>
    <xf numFmtId="2" fontId="127" fillId="45" borderId="19" xfId="0" applyNumberFormat="1" applyFont="1" applyFill="1" applyBorder="1" applyAlignment="1">
      <alignment horizontal="right"/>
    </xf>
    <xf numFmtId="173" fontId="127" fillId="45" borderId="19" xfId="28" applyNumberFormat="1" applyFont="1" applyFill="1" applyBorder="1" applyAlignment="1">
      <alignment horizontal="left"/>
    </xf>
    <xf numFmtId="173" fontId="127" fillId="45" borderId="19" xfId="28" applyNumberFormat="1" applyFont="1" applyFill="1" applyBorder="1" applyAlignment="1">
      <alignment horizontal="right"/>
    </xf>
    <xf numFmtId="167" fontId="127" fillId="45" borderId="19" xfId="28" applyFont="1" applyFill="1" applyBorder="1" applyAlignment="1">
      <alignment horizontal="right" vertical="center"/>
    </xf>
    <xf numFmtId="10" fontId="127" fillId="45" borderId="19" xfId="45" applyNumberFormat="1" applyFont="1" applyFill="1" applyBorder="1" applyAlignment="1">
      <alignment horizontal="right" vertical="center"/>
    </xf>
    <xf numFmtId="0" fontId="127" fillId="45" borderId="19" xfId="0" applyFont="1" applyFill="1" applyBorder="1" applyAlignment="1"/>
    <xf numFmtId="3" fontId="126" fillId="0" borderId="0" xfId="0" applyNumberFormat="1" applyFont="1" applyFill="1" applyBorder="1" applyAlignment="1">
      <alignment horizontal="right" vertical="top"/>
    </xf>
    <xf numFmtId="0" fontId="117" fillId="39" borderId="0" xfId="0" applyFont="1" applyFill="1"/>
    <xf numFmtId="0" fontId="117" fillId="0" borderId="0" xfId="0" applyFont="1" applyAlignment="1"/>
    <xf numFmtId="0" fontId="127" fillId="0" borderId="0" xfId="0" applyFont="1" applyAlignment="1">
      <alignment horizontal="center"/>
    </xf>
    <xf numFmtId="0" fontId="127" fillId="0" borderId="0" xfId="0" applyFont="1" applyBorder="1" applyAlignment="1">
      <alignment horizontal="center"/>
    </xf>
    <xf numFmtId="0" fontId="111" fillId="0" borderId="0" xfId="0" applyFont="1" applyBorder="1"/>
    <xf numFmtId="0" fontId="111" fillId="0" borderId="0" xfId="0" applyFont="1" applyBorder="1" applyAlignment="1">
      <alignment horizontal="center"/>
    </xf>
    <xf numFmtId="0" fontId="127" fillId="46" borderId="19" xfId="0" applyFont="1" applyFill="1" applyBorder="1" applyAlignment="1"/>
    <xf numFmtId="2" fontId="127" fillId="46" borderId="19" xfId="0" applyNumberFormat="1" applyFont="1" applyFill="1" applyBorder="1" applyAlignment="1">
      <alignment horizontal="right"/>
    </xf>
    <xf numFmtId="173" fontId="127" fillId="46" borderId="19" xfId="28" applyNumberFormat="1" applyFont="1" applyFill="1" applyBorder="1" applyAlignment="1">
      <alignment horizontal="left"/>
    </xf>
    <xf numFmtId="167" fontId="127" fillId="46" borderId="19" xfId="28" applyFont="1" applyFill="1" applyBorder="1" applyAlignment="1">
      <alignment horizontal="right" vertical="center"/>
    </xf>
    <xf numFmtId="10" fontId="127" fillId="46" borderId="19" xfId="45" applyNumberFormat="1" applyFont="1" applyFill="1" applyBorder="1" applyAlignment="1">
      <alignment horizontal="right" vertical="center"/>
    </xf>
    <xf numFmtId="0" fontId="126" fillId="0" borderId="0" xfId="0" applyFont="1" applyFill="1" applyBorder="1" applyAlignment="1">
      <alignment horizontal="right" vertical="top" wrapText="1"/>
    </xf>
    <xf numFmtId="190" fontId="127" fillId="0" borderId="19" xfId="0" applyNumberFormat="1" applyFont="1" applyFill="1" applyBorder="1" applyAlignment="1"/>
    <xf numFmtId="0" fontId="127" fillId="0" borderId="19" xfId="0" applyFont="1" applyBorder="1" applyAlignment="1"/>
    <xf numFmtId="0" fontId="117" fillId="39" borderId="0" xfId="0" applyFont="1" applyFill="1" applyBorder="1" applyAlignment="1">
      <alignment horizontal="center"/>
    </xf>
    <xf numFmtId="0" fontId="127" fillId="39" borderId="0" xfId="0" applyFont="1" applyFill="1" applyAlignment="1">
      <alignment horizontal="center"/>
    </xf>
    <xf numFmtId="0" fontId="127" fillId="39" borderId="0" xfId="0" applyFont="1" applyFill="1" applyBorder="1" applyAlignment="1">
      <alignment horizontal="center"/>
    </xf>
    <xf numFmtId="0" fontId="111" fillId="39" borderId="0" xfId="0" applyFont="1" applyFill="1" applyBorder="1" applyAlignment="1">
      <alignment horizontal="center"/>
    </xf>
    <xf numFmtId="2" fontId="127" fillId="47" borderId="19" xfId="0" applyNumberFormat="1" applyFont="1" applyFill="1" applyBorder="1" applyAlignment="1">
      <alignment horizontal="right"/>
    </xf>
    <xf numFmtId="173" fontId="127" fillId="47" borderId="19" xfId="28" applyNumberFormat="1" applyFont="1" applyFill="1" applyBorder="1" applyAlignment="1">
      <alignment horizontal="right"/>
    </xf>
    <xf numFmtId="172" fontId="127" fillId="47" borderId="19" xfId="45" applyNumberFormat="1" applyFont="1" applyFill="1" applyBorder="1" applyAlignment="1">
      <alignment horizontal="right"/>
    </xf>
    <xf numFmtId="167" fontId="127" fillId="47" borderId="19" xfId="28" applyFont="1" applyFill="1" applyBorder="1" applyAlignment="1">
      <alignment horizontal="right" vertical="center"/>
    </xf>
    <xf numFmtId="0" fontId="127" fillId="47" borderId="19" xfId="0" applyFont="1" applyFill="1" applyBorder="1" applyAlignment="1"/>
    <xf numFmtId="0" fontId="127" fillId="0" borderId="0" xfId="0" applyFont="1" applyFill="1" applyBorder="1"/>
    <xf numFmtId="0" fontId="117" fillId="0" borderId="0" xfId="0" applyFont="1" applyAlignment="1">
      <alignment horizontal="right"/>
    </xf>
    <xf numFmtId="172" fontId="117" fillId="0" borderId="0" xfId="45" applyNumberFormat="1" applyFont="1" applyAlignment="1">
      <alignment horizontal="right"/>
    </xf>
    <xf numFmtId="10" fontId="127" fillId="41" borderId="19" xfId="45" applyNumberFormat="1" applyFont="1" applyFill="1" applyBorder="1" applyAlignment="1">
      <alignment horizontal="right" vertical="center"/>
    </xf>
    <xf numFmtId="2" fontId="127" fillId="0" borderId="19" xfId="0" applyNumberFormat="1" applyFont="1" applyFill="1" applyBorder="1" applyAlignment="1">
      <alignment horizontal="left"/>
    </xf>
    <xf numFmtId="0" fontId="127" fillId="0" borderId="0" xfId="0" applyFont="1" applyFill="1" applyBorder="1" applyAlignment="1"/>
    <xf numFmtId="190" fontId="127" fillId="0" borderId="0" xfId="0" applyNumberFormat="1" applyFont="1" applyFill="1" applyBorder="1" applyAlignment="1">
      <alignment horizontal="left"/>
    </xf>
    <xf numFmtId="0" fontId="130" fillId="0" borderId="0" xfId="0" applyFont="1" applyBorder="1" applyAlignment="1">
      <alignment horizontal="left"/>
    </xf>
    <xf numFmtId="2" fontId="127" fillId="0" borderId="0" xfId="0" applyNumberFormat="1" applyFont="1" applyFill="1" applyBorder="1" applyAlignment="1">
      <alignment horizontal="right"/>
    </xf>
    <xf numFmtId="173" fontId="127" fillId="0" borderId="0" xfId="28" applyNumberFormat="1" applyFont="1" applyFill="1" applyBorder="1" applyAlignment="1">
      <alignment horizontal="right"/>
    </xf>
    <xf numFmtId="172" fontId="127" fillId="0" borderId="0" xfId="45" applyNumberFormat="1" applyFont="1" applyFill="1" applyBorder="1" applyAlignment="1">
      <alignment horizontal="right"/>
    </xf>
    <xf numFmtId="190" fontId="130" fillId="0" borderId="0" xfId="0" applyNumberFormat="1" applyFont="1" applyFill="1" applyBorder="1" applyAlignment="1">
      <alignment horizontal="right"/>
    </xf>
    <xf numFmtId="0" fontId="127" fillId="0" borderId="0" xfId="0" applyFont="1" applyFill="1" applyBorder="1" applyAlignment="1">
      <alignment horizontal="left"/>
    </xf>
    <xf numFmtId="0" fontId="127" fillId="0" borderId="0" xfId="0" applyFont="1" applyFill="1" applyBorder="1" applyAlignment="1">
      <alignment horizontal="right"/>
    </xf>
    <xf numFmtId="191" fontId="130" fillId="0" borderId="0" xfId="0" applyNumberFormat="1" applyFont="1" applyFill="1" applyBorder="1" applyAlignment="1">
      <alignment horizontal="center"/>
    </xf>
    <xf numFmtId="173" fontId="130" fillId="0" borderId="0" xfId="28" applyNumberFormat="1" applyFont="1" applyFill="1" applyBorder="1" applyAlignment="1">
      <alignment horizontal="right"/>
    </xf>
    <xf numFmtId="10" fontId="130" fillId="0" borderId="0" xfId="45" applyNumberFormat="1" applyFont="1" applyFill="1" applyBorder="1" applyAlignment="1">
      <alignment horizontal="right"/>
    </xf>
    <xf numFmtId="172" fontId="130" fillId="0" borderId="0" xfId="45" applyNumberFormat="1" applyFont="1" applyFill="1" applyBorder="1" applyAlignment="1">
      <alignment horizontal="right"/>
    </xf>
    <xf numFmtId="0" fontId="130" fillId="0" borderId="0" xfId="0" applyFont="1" applyFill="1" applyBorder="1" applyAlignment="1"/>
    <xf numFmtId="190" fontId="130" fillId="0" borderId="0" xfId="0" applyNumberFormat="1" applyFont="1" applyFill="1" applyBorder="1" applyAlignment="1"/>
    <xf numFmtId="0" fontId="117" fillId="0" borderId="0" xfId="0" applyFont="1" applyFill="1" applyBorder="1" applyAlignment="1"/>
    <xf numFmtId="2" fontId="130" fillId="0" borderId="0" xfId="0" applyNumberFormat="1" applyFont="1" applyFill="1" applyBorder="1" applyAlignment="1">
      <alignment horizontal="right"/>
    </xf>
    <xf numFmtId="173" fontId="130" fillId="0" borderId="0" xfId="28" applyNumberFormat="1" applyFont="1" applyFill="1" applyBorder="1" applyAlignment="1">
      <alignment horizontal="right" wrapText="1"/>
    </xf>
    <xf numFmtId="172" fontId="130" fillId="0" borderId="0" xfId="45" applyNumberFormat="1" applyFont="1" applyFill="1" applyBorder="1" applyAlignment="1">
      <alignment horizontal="right" wrapText="1"/>
    </xf>
    <xf numFmtId="0" fontId="117" fillId="0" borderId="0" xfId="0" applyFont="1" applyFill="1" applyBorder="1" applyAlignment="1">
      <alignment horizontal="left"/>
    </xf>
    <xf numFmtId="0" fontId="131" fillId="0" borderId="0" xfId="0" applyFont="1" applyFill="1" applyBorder="1" applyAlignment="1">
      <alignment horizontal="left" vertical="center"/>
    </xf>
    <xf numFmtId="190" fontId="127" fillId="0" borderId="0" xfId="0" applyNumberFormat="1" applyFont="1" applyFill="1" applyBorder="1" applyAlignment="1">
      <alignment horizontal="right"/>
    </xf>
    <xf numFmtId="0" fontId="127" fillId="0" borderId="0" xfId="0" applyFont="1" applyBorder="1" applyAlignment="1">
      <alignment horizontal="right"/>
    </xf>
    <xf numFmtId="0" fontId="117" fillId="0" borderId="0" xfId="0" applyFont="1" applyBorder="1" applyAlignment="1">
      <alignment horizontal="right"/>
    </xf>
    <xf numFmtId="172" fontId="117" fillId="0" borderId="0" xfId="45" applyNumberFormat="1" applyFont="1" applyBorder="1" applyAlignment="1">
      <alignment horizontal="right"/>
    </xf>
    <xf numFmtId="0" fontId="127" fillId="48" borderId="19" xfId="0" applyFont="1" applyFill="1" applyBorder="1" applyAlignment="1"/>
    <xf numFmtId="2" fontId="127" fillId="48" borderId="19" xfId="0" applyNumberFormat="1" applyFont="1" applyFill="1" applyBorder="1" applyAlignment="1">
      <alignment horizontal="right"/>
    </xf>
    <xf numFmtId="173" fontId="127" fillId="48" borderId="19" xfId="28" applyNumberFormat="1" applyFont="1" applyFill="1" applyBorder="1" applyAlignment="1">
      <alignment horizontal="right"/>
    </xf>
    <xf numFmtId="10" fontId="127" fillId="48" borderId="19" xfId="45" applyNumberFormat="1" applyFont="1" applyFill="1" applyBorder="1" applyAlignment="1">
      <alignment horizontal="right"/>
    </xf>
    <xf numFmtId="167" fontId="127" fillId="48" borderId="19" xfId="28" applyFont="1" applyFill="1" applyBorder="1" applyAlignment="1">
      <alignment horizontal="right" vertical="center"/>
    </xf>
    <xf numFmtId="10" fontId="127" fillId="48" borderId="19" xfId="45" applyNumberFormat="1" applyFont="1" applyFill="1" applyBorder="1" applyAlignment="1">
      <alignment horizontal="right" vertical="center"/>
    </xf>
    <xf numFmtId="0" fontId="127" fillId="0" borderId="0" xfId="0" applyFont="1" applyFill="1" applyAlignment="1"/>
    <xf numFmtId="0" fontId="132" fillId="0" borderId="0" xfId="0" applyFont="1" applyFill="1" applyAlignment="1">
      <alignment wrapText="1"/>
    </xf>
    <xf numFmtId="0" fontId="128" fillId="49" borderId="19" xfId="0" applyFont="1" applyFill="1" applyBorder="1" applyAlignment="1"/>
    <xf numFmtId="0" fontId="115" fillId="49" borderId="19" xfId="0" applyFont="1" applyFill="1" applyBorder="1" applyAlignment="1"/>
    <xf numFmtId="0" fontId="117" fillId="49" borderId="19" xfId="0" applyFont="1" applyFill="1" applyBorder="1" applyAlignment="1"/>
    <xf numFmtId="167" fontId="127" fillId="49" borderId="19" xfId="28" applyFont="1" applyFill="1" applyBorder="1" applyAlignment="1">
      <alignment horizontal="right" wrapText="1"/>
    </xf>
    <xf numFmtId="0" fontId="117" fillId="49" borderId="19" xfId="0" applyFont="1" applyFill="1" applyBorder="1" applyAlignment="1">
      <alignment horizontal="right" wrapText="1"/>
    </xf>
    <xf numFmtId="172" fontId="127" fillId="49" borderId="19" xfId="45" applyNumberFormat="1" applyFont="1" applyFill="1" applyBorder="1" applyAlignment="1">
      <alignment horizontal="right" wrapText="1"/>
    </xf>
    <xf numFmtId="0" fontId="125" fillId="49" borderId="0" xfId="0" applyFont="1" applyFill="1" applyAlignment="1"/>
    <xf numFmtId="0" fontId="85" fillId="49" borderId="0" xfId="0" applyFont="1" applyFill="1"/>
    <xf numFmtId="0" fontId="85" fillId="49" borderId="0" xfId="0" applyFont="1" applyFill="1" applyAlignment="1">
      <alignment horizontal="center"/>
    </xf>
    <xf numFmtId="0" fontId="86" fillId="49" borderId="0" xfId="0" applyFont="1" applyFill="1" applyAlignment="1">
      <alignment vertical="top" wrapText="1"/>
    </xf>
    <xf numFmtId="0" fontId="129" fillId="49" borderId="0" xfId="0" applyFont="1" applyFill="1" applyAlignment="1"/>
    <xf numFmtId="0" fontId="128" fillId="0" borderId="0" xfId="0" applyFont="1" applyAlignment="1">
      <alignment horizontal="right" vertical="center"/>
    </xf>
    <xf numFmtId="0" fontId="125" fillId="49" borderId="0" xfId="0" applyFont="1" applyFill="1" applyBorder="1" applyAlignment="1"/>
    <xf numFmtId="0" fontId="117" fillId="49" borderId="0" xfId="0" applyFont="1" applyFill="1" applyAlignment="1"/>
    <xf numFmtId="0" fontId="114" fillId="50" borderId="19" xfId="0" applyFont="1" applyFill="1" applyBorder="1" applyAlignment="1"/>
    <xf numFmtId="0" fontId="113" fillId="50" borderId="19" xfId="0" applyFont="1" applyFill="1" applyBorder="1" applyAlignment="1"/>
    <xf numFmtId="0" fontId="117" fillId="50" borderId="0" xfId="0" applyFont="1" applyFill="1"/>
    <xf numFmtId="2" fontId="124" fillId="50" borderId="19" xfId="0" applyNumberFormat="1" applyFont="1" applyFill="1" applyBorder="1" applyAlignment="1">
      <alignment horizontal="right"/>
    </xf>
    <xf numFmtId="173" fontId="124" fillId="50" borderId="19" xfId="28" applyNumberFormat="1" applyFont="1" applyFill="1" applyBorder="1" applyAlignment="1">
      <alignment horizontal="left"/>
    </xf>
    <xf numFmtId="172" fontId="124" fillId="50" borderId="19" xfId="45" applyNumberFormat="1" applyFont="1" applyFill="1" applyBorder="1" applyAlignment="1">
      <alignment horizontal="center"/>
    </xf>
    <xf numFmtId="167" fontId="124" fillId="50" borderId="19" xfId="28" applyFont="1" applyFill="1" applyBorder="1" applyAlignment="1">
      <alignment horizontal="right" vertical="center"/>
    </xf>
    <xf numFmtId="10" fontId="124" fillId="50" borderId="19" xfId="45" applyNumberFormat="1" applyFont="1" applyFill="1" applyBorder="1" applyAlignment="1">
      <alignment horizontal="right" vertical="center"/>
    </xf>
    <xf numFmtId="0" fontId="113" fillId="50" borderId="19" xfId="0" applyFont="1" applyFill="1" applyBorder="1" applyAlignment="1">
      <alignment horizontal="right" wrapText="1"/>
    </xf>
    <xf numFmtId="0" fontId="113" fillId="50" borderId="0" xfId="0" applyFont="1" applyFill="1"/>
    <xf numFmtId="167" fontId="124" fillId="50" borderId="19" xfId="28" applyFont="1" applyFill="1" applyBorder="1" applyAlignment="1">
      <alignment horizontal="right" wrapText="1"/>
    </xf>
    <xf numFmtId="172" fontId="124" fillId="50" borderId="19" xfId="45" applyNumberFormat="1" applyFont="1" applyFill="1" applyBorder="1" applyAlignment="1">
      <alignment horizontal="right" wrapText="1"/>
    </xf>
    <xf numFmtId="0" fontId="113" fillId="50" borderId="0" xfId="0" applyFont="1" applyFill="1" applyAlignment="1"/>
    <xf numFmtId="0" fontId="118" fillId="50" borderId="0" xfId="0" applyFont="1" applyFill="1" applyAlignment="1"/>
    <xf numFmtId="0" fontId="119" fillId="50" borderId="0" xfId="0" applyFont="1" applyFill="1" applyAlignment="1"/>
    <xf numFmtId="0" fontId="119" fillId="50" borderId="0" xfId="0" applyFont="1" applyFill="1" applyBorder="1" applyAlignment="1"/>
    <xf numFmtId="0" fontId="117" fillId="50" borderId="0" xfId="0" applyFont="1" applyFill="1" applyAlignment="1">
      <alignment horizontal="center"/>
    </xf>
    <xf numFmtId="0" fontId="123" fillId="50" borderId="0" xfId="0" applyFont="1" applyFill="1" applyAlignment="1">
      <alignment vertical="top" wrapText="1"/>
    </xf>
    <xf numFmtId="0" fontId="117" fillId="51" borderId="0" xfId="0" applyFont="1" applyFill="1"/>
    <xf numFmtId="0" fontId="117" fillId="51" borderId="0" xfId="0" applyFont="1" applyFill="1" applyAlignment="1">
      <alignment horizontal="center"/>
    </xf>
    <xf numFmtId="0" fontId="123" fillId="51" borderId="0" xfId="0" applyFont="1" applyFill="1" applyAlignment="1">
      <alignment vertical="top" wrapText="1"/>
    </xf>
    <xf numFmtId="0" fontId="109" fillId="51" borderId="0" xfId="0" applyFont="1" applyFill="1" applyAlignment="1">
      <alignment vertical="top"/>
    </xf>
    <xf numFmtId="0" fontId="109" fillId="51" borderId="0" xfId="0" applyFont="1" applyFill="1" applyAlignment="1"/>
    <xf numFmtId="0" fontId="115" fillId="51" borderId="19" xfId="0" applyFont="1" applyFill="1" applyBorder="1" applyAlignment="1"/>
    <xf numFmtId="0" fontId="117" fillId="51" borderId="19" xfId="0" applyFont="1" applyFill="1" applyBorder="1" applyAlignment="1"/>
    <xf numFmtId="2" fontId="127" fillId="51" borderId="19" xfId="0" applyNumberFormat="1" applyFont="1" applyFill="1" applyBorder="1" applyAlignment="1">
      <alignment horizontal="right"/>
    </xf>
    <xf numFmtId="173" fontId="127" fillId="51" borderId="19" xfId="28" applyNumberFormat="1" applyFont="1" applyFill="1" applyBorder="1" applyAlignment="1">
      <alignment horizontal="right"/>
    </xf>
    <xf numFmtId="172" fontId="127" fillId="51" borderId="19" xfId="45" applyNumberFormat="1" applyFont="1" applyFill="1" applyBorder="1" applyAlignment="1">
      <alignment horizontal="right"/>
    </xf>
    <xf numFmtId="167" fontId="127" fillId="51" borderId="19" xfId="28" applyFont="1" applyFill="1" applyBorder="1" applyAlignment="1">
      <alignment horizontal="right" vertical="center"/>
    </xf>
    <xf numFmtId="0" fontId="115" fillId="52" borderId="19" xfId="0" applyFont="1" applyFill="1" applyBorder="1" applyAlignment="1"/>
    <xf numFmtId="0" fontId="128" fillId="52" borderId="19" xfId="0" applyFont="1" applyFill="1" applyBorder="1" applyAlignment="1"/>
    <xf numFmtId="0" fontId="117" fillId="52" borderId="19" xfId="0" applyFont="1" applyFill="1" applyBorder="1" applyAlignment="1"/>
    <xf numFmtId="0" fontId="117" fillId="52" borderId="0" xfId="0" applyFont="1" applyFill="1" applyAlignment="1"/>
    <xf numFmtId="0" fontId="129" fillId="52" borderId="0" xfId="0" applyFont="1" applyFill="1" applyAlignment="1"/>
    <xf numFmtId="0" fontId="125" fillId="52" borderId="0" xfId="0" applyFont="1" applyFill="1" applyAlignment="1"/>
    <xf numFmtId="0" fontId="117" fillId="52" borderId="0" xfId="0" applyFont="1" applyFill="1"/>
    <xf numFmtId="0" fontId="117" fillId="52" borderId="0" xfId="0" applyFont="1" applyFill="1" applyAlignment="1">
      <alignment horizontal="center"/>
    </xf>
    <xf numFmtId="0" fontId="117" fillId="52" borderId="0" xfId="0" applyFont="1" applyFill="1" applyAlignment="1">
      <alignment horizontal="right"/>
    </xf>
    <xf numFmtId="172" fontId="117" fillId="52" borderId="0" xfId="45" applyNumberFormat="1" applyFont="1" applyFill="1" applyAlignment="1">
      <alignment horizontal="right"/>
    </xf>
    <xf numFmtId="0" fontId="123" fillId="52" borderId="0" xfId="0" applyFont="1" applyFill="1" applyAlignment="1">
      <alignment vertical="top" wrapText="1"/>
    </xf>
    <xf numFmtId="167" fontId="127" fillId="52" borderId="19" xfId="28" applyFont="1" applyFill="1" applyBorder="1" applyAlignment="1">
      <alignment horizontal="right" wrapText="1"/>
    </xf>
    <xf numFmtId="0" fontId="117" fillId="52" borderId="19" xfId="0" applyFont="1" applyFill="1" applyBorder="1" applyAlignment="1">
      <alignment horizontal="right"/>
    </xf>
    <xf numFmtId="0" fontId="117" fillId="52" borderId="19" xfId="0" applyFont="1" applyFill="1" applyBorder="1" applyAlignment="1">
      <alignment horizontal="right" wrapText="1"/>
    </xf>
    <xf numFmtId="172" fontId="127" fillId="52" borderId="19" xfId="45" applyNumberFormat="1" applyFont="1" applyFill="1" applyBorder="1" applyAlignment="1">
      <alignment horizontal="right" wrapText="1"/>
    </xf>
    <xf numFmtId="0" fontId="109" fillId="52" borderId="0" xfId="0" applyFont="1" applyFill="1" applyAlignment="1">
      <alignment horizontal="left" vertical="center"/>
    </xf>
    <xf numFmtId="0" fontId="131" fillId="52" borderId="0" xfId="0" applyFont="1" applyFill="1" applyAlignment="1">
      <alignment horizontal="left" vertical="center"/>
    </xf>
    <xf numFmtId="0" fontId="115" fillId="52" borderId="0" xfId="0" applyFont="1" applyFill="1" applyAlignment="1">
      <alignment horizontal="left" vertical="center"/>
    </xf>
    <xf numFmtId="167" fontId="131" fillId="52" borderId="19" xfId="28" applyFont="1" applyFill="1" applyBorder="1" applyAlignment="1">
      <alignment horizontal="left" vertical="center"/>
    </xf>
    <xf numFmtId="0" fontId="89" fillId="52" borderId="0" xfId="0" applyFont="1" applyFill="1"/>
    <xf numFmtId="0" fontId="85" fillId="52" borderId="0" xfId="0" applyFont="1" applyFill="1"/>
    <xf numFmtId="0" fontId="91" fillId="52" borderId="0" xfId="0" applyFont="1" applyFill="1"/>
    <xf numFmtId="0" fontId="85" fillId="53" borderId="0" xfId="0" applyFont="1" applyFill="1"/>
    <xf numFmtId="0" fontId="127" fillId="0" borderId="0" xfId="0" applyFont="1"/>
    <xf numFmtId="0" fontId="117" fillId="39" borderId="0" xfId="0" applyFont="1" applyFill="1" applyBorder="1"/>
    <xf numFmtId="166" fontId="0" fillId="0" borderId="0" xfId="29" applyFont="1"/>
    <xf numFmtId="167" fontId="117" fillId="52" borderId="0" xfId="28" applyFont="1" applyFill="1" applyAlignment="1">
      <alignment horizontal="right"/>
    </xf>
    <xf numFmtId="167" fontId="123" fillId="52" borderId="0" xfId="28" applyFont="1" applyFill="1" applyAlignment="1">
      <alignment vertical="top" wrapText="1"/>
    </xf>
    <xf numFmtId="167" fontId="89" fillId="0" borderId="0" xfId="28" applyFont="1" applyAlignment="1">
      <alignment horizontal="right" vertical="center"/>
    </xf>
    <xf numFmtId="167" fontId="131" fillId="52" borderId="0" xfId="28" applyFont="1" applyFill="1" applyAlignment="1">
      <alignment horizontal="left" vertical="center"/>
    </xf>
    <xf numFmtId="167" fontId="127" fillId="0" borderId="19" xfId="28" applyFont="1" applyFill="1" applyBorder="1" applyAlignment="1">
      <alignment horizontal="right"/>
    </xf>
    <xf numFmtId="167" fontId="127" fillId="0" borderId="0" xfId="28" applyFont="1" applyFill="1" applyBorder="1" applyAlignment="1">
      <alignment horizontal="right"/>
    </xf>
    <xf numFmtId="167" fontId="127" fillId="0" borderId="0" xfId="28" applyFont="1"/>
    <xf numFmtId="167" fontId="117" fillId="0" borderId="0" xfId="28" applyFont="1" applyAlignment="1">
      <alignment horizontal="right"/>
    </xf>
    <xf numFmtId="167" fontId="130" fillId="0" borderId="0" xfId="28" applyFont="1" applyFill="1" applyBorder="1" applyAlignment="1">
      <alignment horizontal="right"/>
    </xf>
    <xf numFmtId="167" fontId="127" fillId="0" borderId="0" xfId="28" applyFont="1" applyBorder="1" applyAlignment="1">
      <alignment horizontal="left" vertical="top"/>
    </xf>
    <xf numFmtId="167" fontId="127" fillId="0" borderId="0" xfId="28" applyFont="1" applyBorder="1" applyAlignment="1">
      <alignment horizontal="right"/>
    </xf>
    <xf numFmtId="0" fontId="85" fillId="0" borderId="0" xfId="0" applyFont="1" applyAlignment="1">
      <alignment horizontal="right"/>
    </xf>
    <xf numFmtId="0" fontId="135" fillId="49" borderId="0" xfId="0" applyFont="1" applyFill="1"/>
    <xf numFmtId="0" fontId="135" fillId="50" borderId="0" xfId="0" applyFont="1" applyFill="1"/>
    <xf numFmtId="0" fontId="135" fillId="0" borderId="0" xfId="0" applyFont="1" applyAlignment="1">
      <alignment horizontal="right" vertical="center"/>
    </xf>
    <xf numFmtId="0" fontId="135" fillId="39" borderId="0" xfId="0" applyFont="1" applyFill="1"/>
    <xf numFmtId="0" fontId="127" fillId="52" borderId="19" xfId="0" applyFont="1" applyFill="1" applyBorder="1" applyAlignment="1"/>
    <xf numFmtId="3" fontId="106" fillId="0" borderId="0" xfId="0" applyNumberFormat="1" applyFont="1" applyFill="1" applyBorder="1"/>
    <xf numFmtId="0" fontId="106" fillId="0" borderId="0" xfId="0" applyFont="1" applyFill="1" applyBorder="1"/>
    <xf numFmtId="167" fontId="117" fillId="39" borderId="0" xfId="28" applyFont="1" applyFill="1"/>
    <xf numFmtId="167" fontId="117" fillId="0" borderId="0" xfId="28" applyFont="1"/>
    <xf numFmtId="167" fontId="117" fillId="0" borderId="0" xfId="28" applyFont="1" applyAlignment="1"/>
    <xf numFmtId="167" fontId="117" fillId="52" borderId="0" xfId="28" applyFont="1" applyFill="1" applyAlignment="1"/>
    <xf numFmtId="0" fontId="49" fillId="0" borderId="0" xfId="0" applyFont="1"/>
    <xf numFmtId="178" fontId="104" fillId="0" borderId="0" xfId="0" applyNumberFormat="1" applyFont="1" applyFill="1" applyBorder="1"/>
    <xf numFmtId="0" fontId="6" fillId="0" borderId="0" xfId="72"/>
    <xf numFmtId="0" fontId="6" fillId="0" borderId="0" xfId="72" applyAlignment="1">
      <alignment horizontal="center"/>
    </xf>
    <xf numFmtId="17" fontId="6" fillId="0" borderId="0" xfId="72" applyNumberFormat="1"/>
    <xf numFmtId="181" fontId="83" fillId="0" borderId="0" xfId="72" applyNumberFormat="1" applyFont="1" applyAlignment="1">
      <alignment horizontal="center"/>
    </xf>
    <xf numFmtId="0" fontId="83" fillId="0" borderId="0" xfId="72" applyFont="1" applyAlignment="1">
      <alignment horizontal="center"/>
    </xf>
    <xf numFmtId="0" fontId="6" fillId="39" borderId="0" xfId="72" applyFill="1"/>
    <xf numFmtId="0" fontId="6" fillId="39" borderId="0" xfId="72" applyFill="1" applyAlignment="1">
      <alignment horizontal="center"/>
    </xf>
    <xf numFmtId="174" fontId="6" fillId="0" borderId="0" xfId="72" applyNumberFormat="1" applyAlignment="1">
      <alignment horizontal="center"/>
    </xf>
    <xf numFmtId="0" fontId="89" fillId="0" borderId="0" xfId="67"/>
    <xf numFmtId="0" fontId="89" fillId="39" borderId="0" xfId="67" applyFill="1"/>
    <xf numFmtId="0" fontId="8" fillId="0" borderId="0" xfId="58"/>
    <xf numFmtId="17" fontId="8" fillId="0" borderId="0" xfId="58" applyNumberFormat="1"/>
    <xf numFmtId="0" fontId="5" fillId="0" borderId="0" xfId="58" applyFont="1"/>
    <xf numFmtId="0" fontId="115" fillId="51" borderId="0" xfId="0" applyFont="1" applyFill="1" applyBorder="1" applyAlignment="1"/>
    <xf numFmtId="2" fontId="127" fillId="43" borderId="19" xfId="0" applyNumberFormat="1" applyFont="1" applyFill="1" applyBorder="1" applyAlignment="1"/>
    <xf numFmtId="14" fontId="127" fillId="0" borderId="19" xfId="45" applyNumberFormat="1" applyFont="1" applyFill="1" applyBorder="1" applyAlignment="1">
      <alignment horizontal="right"/>
    </xf>
    <xf numFmtId="14" fontId="70" fillId="0" borderId="0" xfId="0" applyNumberFormat="1" applyFont="1" applyFill="1" applyBorder="1"/>
    <xf numFmtId="178" fontId="16" fillId="0" borderId="0" xfId="0" applyNumberFormat="1" applyFont="1" applyFill="1" applyBorder="1"/>
    <xf numFmtId="3" fontId="49" fillId="0" borderId="0" xfId="0" applyNumberFormat="1" applyFont="1"/>
    <xf numFmtId="3" fontId="70" fillId="0" borderId="0" xfId="0" applyNumberFormat="1" applyFont="1"/>
    <xf numFmtId="3" fontId="70" fillId="0" borderId="0" xfId="29" applyNumberFormat="1" applyFont="1"/>
    <xf numFmtId="3" fontId="70" fillId="0" borderId="0" xfId="29" applyNumberFormat="1" applyFont="1" applyFill="1"/>
    <xf numFmtId="3" fontId="70" fillId="0" borderId="0" xfId="0" applyNumberFormat="1" applyFont="1" applyFill="1"/>
    <xf numFmtId="15" fontId="70" fillId="0" borderId="0" xfId="0" applyNumberFormat="1" applyFont="1"/>
    <xf numFmtId="3" fontId="49" fillId="0" borderId="0" xfId="29" applyNumberFormat="1" applyFont="1" applyFill="1"/>
    <xf numFmtId="3" fontId="49" fillId="0" borderId="0" xfId="0" applyNumberFormat="1" applyFont="1" applyFill="1"/>
    <xf numFmtId="178" fontId="104" fillId="0" borderId="0" xfId="0" applyNumberFormat="1" applyFont="1" applyFill="1"/>
    <xf numFmtId="178" fontId="104" fillId="0" borderId="0" xfId="0" applyNumberFormat="1" applyFont="1"/>
    <xf numFmtId="0" fontId="110" fillId="0" borderId="0" xfId="0" applyFont="1" applyFill="1" applyBorder="1" applyAlignment="1">
      <alignment horizontal="left" vertical="center"/>
    </xf>
    <xf numFmtId="189" fontId="85" fillId="0" borderId="0" xfId="0" applyNumberFormat="1" applyFont="1"/>
    <xf numFmtId="0" fontId="128" fillId="52" borderId="19" xfId="0" applyFont="1" applyFill="1" applyBorder="1" applyAlignment="1">
      <alignment horizontal="right"/>
    </xf>
    <xf numFmtId="0" fontId="110" fillId="42" borderId="0" xfId="0" applyFont="1" applyFill="1" applyAlignment="1">
      <alignment horizontal="right" wrapText="1"/>
    </xf>
    <xf numFmtId="167" fontId="127" fillId="48" borderId="19" xfId="28" applyFont="1" applyFill="1" applyBorder="1" applyAlignment="1">
      <alignment horizontal="right"/>
    </xf>
    <xf numFmtId="0" fontId="117" fillId="39" borderId="0" xfId="0" applyFont="1" applyFill="1" applyAlignment="1">
      <alignment horizontal="right"/>
    </xf>
    <xf numFmtId="172" fontId="117" fillId="39" borderId="0" xfId="45" applyNumberFormat="1" applyFont="1" applyFill="1" applyAlignment="1">
      <alignment horizontal="right"/>
    </xf>
    <xf numFmtId="10" fontId="127" fillId="39" borderId="19" xfId="45" applyNumberFormat="1" applyFont="1" applyFill="1" applyBorder="1" applyAlignment="1">
      <alignment horizontal="right" vertical="center"/>
    </xf>
    <xf numFmtId="0" fontId="117" fillId="48" borderId="0" xfId="0" applyFont="1" applyFill="1" applyAlignment="1">
      <alignment horizontal="right"/>
    </xf>
    <xf numFmtId="172" fontId="117" fillId="48" borderId="0" xfId="45" applyNumberFormat="1" applyFont="1" applyFill="1" applyAlignment="1">
      <alignment horizontal="right"/>
    </xf>
    <xf numFmtId="0" fontId="111" fillId="0" borderId="0" xfId="0" applyFont="1" applyFill="1" applyAlignment="1">
      <alignment vertical="top" wrapText="1"/>
    </xf>
    <xf numFmtId="167" fontId="109" fillId="52" borderId="0" xfId="28" applyFont="1" applyFill="1" applyAlignment="1">
      <alignment horizontal="left" vertical="center"/>
    </xf>
    <xf numFmtId="167" fontId="127" fillId="0" borderId="0" xfId="28" applyFont="1" applyFill="1" applyBorder="1" applyAlignment="1">
      <alignment horizontal="left"/>
    </xf>
    <xf numFmtId="167" fontId="127" fillId="39" borderId="0" xfId="28" applyFont="1" applyFill="1" applyBorder="1" applyAlignment="1">
      <alignment horizontal="right"/>
    </xf>
    <xf numFmtId="167" fontId="130" fillId="39" borderId="0" xfId="28" applyFont="1" applyFill="1" applyBorder="1" applyAlignment="1">
      <alignment horizontal="right"/>
    </xf>
    <xf numFmtId="167" fontId="127" fillId="39" borderId="0" xfId="28" applyFont="1" applyFill="1" applyBorder="1" applyAlignment="1">
      <alignment horizontal="left" vertical="top"/>
    </xf>
    <xf numFmtId="167" fontId="117" fillId="52" borderId="0" xfId="28" applyFont="1" applyFill="1" applyBorder="1" applyAlignment="1">
      <alignment horizontal="right"/>
    </xf>
    <xf numFmtId="167" fontId="123" fillId="52" borderId="0" xfId="28" applyFont="1" applyFill="1" applyBorder="1" applyAlignment="1">
      <alignment vertical="top" wrapText="1"/>
    </xf>
    <xf numFmtId="167" fontId="127" fillId="39" borderId="0" xfId="28" applyFont="1" applyFill="1" applyBorder="1"/>
    <xf numFmtId="167" fontId="117" fillId="52" borderId="22" xfId="28" applyFont="1" applyFill="1" applyBorder="1" applyAlignment="1">
      <alignment horizontal="right"/>
    </xf>
    <xf numFmtId="167" fontId="117" fillId="52" borderId="23" xfId="28" applyFont="1" applyFill="1" applyBorder="1" applyAlignment="1">
      <alignment horizontal="right"/>
    </xf>
    <xf numFmtId="0" fontId="111" fillId="0" borderId="0" xfId="0" applyFont="1" applyFill="1" applyBorder="1" applyAlignment="1">
      <alignment horizontal="left" vertical="top" wrapText="1"/>
    </xf>
    <xf numFmtId="3" fontId="111" fillId="0" borderId="0" xfId="0" applyNumberFormat="1" applyFont="1" applyFill="1" applyBorder="1" applyAlignment="1">
      <alignment vertical="top" wrapText="1"/>
    </xf>
    <xf numFmtId="167" fontId="115" fillId="0" borderId="0" xfId="28" applyFont="1" applyAlignment="1">
      <alignment horizontal="right" vertical="center"/>
    </xf>
    <xf numFmtId="0" fontId="127" fillId="52" borderId="0" xfId="0" applyFont="1" applyFill="1" applyBorder="1" applyAlignment="1">
      <alignment horizontal="left" vertical="center" wrapText="1"/>
    </xf>
    <xf numFmtId="0" fontId="115" fillId="43" borderId="19" xfId="0" applyFont="1" applyFill="1" applyBorder="1" applyAlignment="1">
      <alignment horizontal="left"/>
    </xf>
    <xf numFmtId="167" fontId="127" fillId="43" borderId="19" xfId="28" applyFont="1" applyFill="1" applyBorder="1" applyAlignment="1">
      <alignment horizontal="center" vertical="center"/>
    </xf>
    <xf numFmtId="0" fontId="127" fillId="43" borderId="0" xfId="0" applyFont="1" applyFill="1" applyAlignment="1">
      <alignment horizontal="left" vertical="center" wrapText="1"/>
    </xf>
    <xf numFmtId="0" fontId="89" fillId="0" borderId="0" xfId="0" applyFont="1" applyFill="1" applyAlignment="1">
      <alignment horizontal="right" vertical="center"/>
    </xf>
    <xf numFmtId="0" fontId="125" fillId="0" borderId="0" xfId="0" applyFont="1" applyFill="1" applyAlignment="1"/>
    <xf numFmtId="0" fontId="117" fillId="0" borderId="19" xfId="0" applyFont="1" applyFill="1" applyBorder="1" applyAlignment="1"/>
    <xf numFmtId="0" fontId="119" fillId="0" borderId="0" xfId="0" applyFont="1" applyFill="1" applyAlignment="1"/>
    <xf numFmtId="0" fontId="113" fillId="0" borderId="19" xfId="0" applyFont="1" applyFill="1" applyBorder="1" applyAlignment="1"/>
    <xf numFmtId="166" fontId="124" fillId="0" borderId="19" xfId="29" applyFont="1" applyFill="1" applyBorder="1" applyAlignment="1">
      <alignment horizontal="center"/>
    </xf>
    <xf numFmtId="0" fontId="127" fillId="0" borderId="0" xfId="0" applyFont="1" applyFill="1"/>
    <xf numFmtId="3" fontId="126" fillId="0" borderId="0" xfId="0" applyNumberFormat="1" applyFont="1" applyFill="1" applyBorder="1" applyAlignment="1">
      <alignment vertical="top" wrapText="1"/>
    </xf>
    <xf numFmtId="0" fontId="117" fillId="0" borderId="0" xfId="0" applyFont="1" applyFill="1" applyAlignment="1">
      <alignment vertical="top" wrapText="1"/>
    </xf>
    <xf numFmtId="167" fontId="89" fillId="0" borderId="0" xfId="28" applyFont="1" applyFill="1" applyBorder="1" applyAlignment="1">
      <alignment horizontal="right" vertical="center"/>
    </xf>
    <xf numFmtId="167" fontId="109" fillId="0" borderId="0" xfId="28" applyFont="1" applyFill="1" applyBorder="1" applyAlignment="1">
      <alignment horizontal="left" vertical="center"/>
    </xf>
    <xf numFmtId="0" fontId="111" fillId="0" borderId="0" xfId="0" applyFont="1" applyFill="1" applyBorder="1" applyAlignment="1">
      <alignment vertical="top" wrapText="1"/>
    </xf>
    <xf numFmtId="167" fontId="131" fillId="0" borderId="0" xfId="28" applyFont="1" applyFill="1" applyBorder="1" applyAlignment="1">
      <alignment horizontal="left" vertical="center"/>
    </xf>
    <xf numFmtId="2" fontId="117" fillId="52" borderId="0" xfId="29" applyNumberFormat="1" applyFont="1" applyFill="1" applyAlignment="1">
      <alignment horizontal="right"/>
    </xf>
    <xf numFmtId="2" fontId="123" fillId="52" borderId="0" xfId="29" applyNumberFormat="1" applyFont="1" applyFill="1" applyAlignment="1">
      <alignment vertical="top" wrapText="1"/>
    </xf>
    <xf numFmtId="2" fontId="89" fillId="0" borderId="0" xfId="29" applyNumberFormat="1" applyFont="1" applyAlignment="1">
      <alignment horizontal="right" vertical="center"/>
    </xf>
    <xf numFmtId="2" fontId="131" fillId="52" borderId="0" xfId="29" applyNumberFormat="1" applyFont="1" applyFill="1" applyAlignment="1">
      <alignment horizontal="left" vertical="center"/>
    </xf>
    <xf numFmtId="2" fontId="111" fillId="0" borderId="0" xfId="29" applyNumberFormat="1" applyFont="1" applyFill="1" applyAlignment="1">
      <alignment vertical="top" wrapText="1"/>
    </xf>
    <xf numFmtId="2" fontId="131" fillId="52" borderId="19" xfId="29" applyNumberFormat="1" applyFont="1" applyFill="1" applyBorder="1" applyAlignment="1">
      <alignment horizontal="left" vertical="center"/>
    </xf>
    <xf numFmtId="2" fontId="127" fillId="0" borderId="19" xfId="29" applyNumberFormat="1" applyFont="1" applyFill="1" applyBorder="1" applyAlignment="1">
      <alignment horizontal="right"/>
    </xf>
    <xf numFmtId="2" fontId="117" fillId="52" borderId="19" xfId="29" applyNumberFormat="1" applyFont="1" applyFill="1" applyBorder="1" applyAlignment="1"/>
    <xf numFmtId="2" fontId="127" fillId="0" borderId="0" xfId="29" applyNumberFormat="1" applyFont="1" applyFill="1" applyBorder="1" applyAlignment="1">
      <alignment horizontal="right"/>
    </xf>
    <xf numFmtId="2" fontId="117" fillId="0" borderId="0" xfId="29" applyNumberFormat="1" applyFont="1" applyAlignment="1">
      <alignment horizontal="right"/>
    </xf>
    <xf numFmtId="0" fontId="127" fillId="0" borderId="0" xfId="0" applyFont="1" applyBorder="1" applyAlignment="1">
      <alignment horizontal="left" vertical="top"/>
    </xf>
    <xf numFmtId="2" fontId="127" fillId="0" borderId="0" xfId="28" applyNumberFormat="1" applyFont="1"/>
    <xf numFmtId="2" fontId="127" fillId="0" borderId="0" xfId="28" applyNumberFormat="1" applyFont="1" applyFill="1" applyBorder="1" applyAlignment="1">
      <alignment horizontal="right"/>
    </xf>
    <xf numFmtId="2" fontId="130" fillId="0" borderId="0" xfId="28" applyNumberFormat="1" applyFont="1" applyFill="1" applyBorder="1" applyAlignment="1">
      <alignment horizontal="right"/>
    </xf>
    <xf numFmtId="2" fontId="127" fillId="0" borderId="0" xfId="28" applyNumberFormat="1" applyFont="1" applyBorder="1" applyAlignment="1">
      <alignment horizontal="left" vertical="top"/>
    </xf>
    <xf numFmtId="2" fontId="127" fillId="0" borderId="0" xfId="28" applyNumberFormat="1" applyFont="1" applyBorder="1" applyAlignment="1">
      <alignment horizontal="right"/>
    </xf>
    <xf numFmtId="0" fontId="110" fillId="42" borderId="0" xfId="0" applyFont="1" applyFill="1" applyBorder="1" applyAlignment="1">
      <alignment horizontal="left" vertical="center"/>
    </xf>
    <xf numFmtId="10" fontId="127" fillId="52" borderId="19" xfId="45" applyNumberFormat="1" applyFont="1" applyFill="1" applyBorder="1" applyAlignment="1">
      <alignment horizontal="right" vertical="center"/>
    </xf>
    <xf numFmtId="0" fontId="127" fillId="43" borderId="0" xfId="0" applyFont="1" applyFill="1" applyAlignment="1">
      <alignment vertical="top"/>
    </xf>
    <xf numFmtId="0" fontId="116" fillId="0" borderId="0" xfId="0" applyFont="1" applyAlignment="1">
      <alignment horizontal="right" vertical="center"/>
    </xf>
    <xf numFmtId="2" fontId="127" fillId="47" borderId="19" xfId="28" applyNumberFormat="1" applyFont="1" applyFill="1" applyBorder="1" applyAlignment="1">
      <alignment horizontal="right" vertical="center"/>
    </xf>
    <xf numFmtId="10" fontId="127" fillId="47" borderId="19" xfId="45" applyNumberFormat="1" applyFont="1" applyFill="1" applyBorder="1" applyAlignment="1">
      <alignment horizontal="right" vertical="center"/>
    </xf>
    <xf numFmtId="10" fontId="127" fillId="51" borderId="19" xfId="45" applyNumberFormat="1" applyFont="1" applyFill="1" applyBorder="1" applyAlignment="1">
      <alignment horizontal="right" vertical="center"/>
    </xf>
    <xf numFmtId="10" fontId="127" fillId="43" borderId="19" xfId="45" applyNumberFormat="1" applyFont="1" applyFill="1" applyBorder="1" applyAlignment="1">
      <alignment horizontal="center" vertical="center"/>
    </xf>
    <xf numFmtId="10" fontId="115" fillId="51" borderId="19" xfId="45" applyNumberFormat="1" applyFont="1" applyFill="1" applyBorder="1" applyAlignment="1"/>
    <xf numFmtId="43" fontId="89" fillId="0" borderId="0" xfId="0" applyNumberFormat="1" applyFont="1" applyAlignment="1">
      <alignment horizontal="right" vertical="center"/>
    </xf>
    <xf numFmtId="43" fontId="117" fillId="0" borderId="0" xfId="0" applyNumberFormat="1" applyFont="1"/>
    <xf numFmtId="2" fontId="131" fillId="52" borderId="19" xfId="28" applyNumberFormat="1" applyFont="1" applyFill="1" applyBorder="1" applyAlignment="1">
      <alignment horizontal="left" vertical="center"/>
    </xf>
    <xf numFmtId="2" fontId="117" fillId="52" borderId="19" xfId="0" applyNumberFormat="1" applyFont="1" applyFill="1" applyBorder="1" applyAlignment="1"/>
    <xf numFmtId="0" fontId="127" fillId="48" borderId="19" xfId="0" applyFont="1" applyFill="1" applyBorder="1"/>
    <xf numFmtId="167" fontId="127" fillId="0" borderId="19" xfId="0" applyNumberFormat="1" applyFont="1" applyFill="1" applyBorder="1" applyAlignment="1">
      <alignment horizontal="right"/>
    </xf>
    <xf numFmtId="2" fontId="127" fillId="43" borderId="19" xfId="0" applyNumberFormat="1" applyFont="1" applyFill="1" applyBorder="1"/>
    <xf numFmtId="0" fontId="89" fillId="48" borderId="0" xfId="0" applyFont="1" applyFill="1" applyBorder="1" applyAlignment="1">
      <alignment horizontal="right" vertical="center"/>
    </xf>
    <xf numFmtId="0" fontId="117" fillId="48" borderId="0" xfId="0" applyFont="1" applyFill="1" applyBorder="1"/>
    <xf numFmtId="0" fontId="127" fillId="0" borderId="0" xfId="28" applyNumberFormat="1" applyFont="1" applyFill="1" applyBorder="1" applyAlignment="1">
      <alignment horizontal="left"/>
    </xf>
    <xf numFmtId="184" fontId="112" fillId="42" borderId="20" xfId="29" applyNumberFormat="1" applyFont="1" applyFill="1" applyBorder="1" applyAlignment="1">
      <alignment horizontal="right" vertical="center"/>
    </xf>
    <xf numFmtId="0" fontId="127" fillId="48" borderId="0" xfId="0" applyFont="1" applyFill="1" applyBorder="1" applyAlignment="1"/>
    <xf numFmtId="10" fontId="127" fillId="0" borderId="19" xfId="45" applyNumberFormat="1" applyFont="1" applyBorder="1" applyAlignment="1">
      <alignment horizontal="right" vertical="center"/>
    </xf>
    <xf numFmtId="0" fontId="117" fillId="48" borderId="0" xfId="0" applyFont="1" applyFill="1"/>
    <xf numFmtId="0" fontId="89" fillId="48" borderId="0" xfId="0" applyFont="1" applyFill="1" applyAlignment="1">
      <alignment horizontal="right" vertical="center"/>
    </xf>
    <xf numFmtId="10" fontId="127" fillId="0" borderId="19" xfId="45" applyNumberFormat="1" applyFont="1" applyBorder="1" applyAlignment="1">
      <alignment horizontal="right"/>
    </xf>
    <xf numFmtId="173" fontId="127" fillId="0" borderId="19" xfId="28" applyNumberFormat="1" applyFont="1" applyBorder="1" applyAlignment="1">
      <alignment horizontal="right"/>
    </xf>
    <xf numFmtId="167" fontId="127" fillId="0" borderId="19" xfId="28" applyFont="1" applyBorder="1" applyAlignment="1">
      <alignment horizontal="right"/>
    </xf>
    <xf numFmtId="190" fontId="127" fillId="0" borderId="19" xfId="0" applyNumberFormat="1" applyFont="1" applyBorder="1"/>
    <xf numFmtId="0" fontId="127" fillId="0" borderId="19" xfId="0" applyFont="1" applyFill="1" applyBorder="1"/>
    <xf numFmtId="167" fontId="127" fillId="46" borderId="19" xfId="28" applyFont="1" applyFill="1" applyBorder="1" applyAlignment="1">
      <alignment horizontal="right"/>
    </xf>
    <xf numFmtId="167" fontId="127" fillId="45" borderId="19" xfId="28" applyFont="1" applyFill="1" applyBorder="1" applyAlignment="1">
      <alignment horizontal="right"/>
    </xf>
    <xf numFmtId="0" fontId="110" fillId="42" borderId="20" xfId="0" applyFont="1" applyFill="1" applyBorder="1" applyAlignment="1">
      <alignment vertical="center"/>
    </xf>
    <xf numFmtId="1" fontId="110" fillId="42" borderId="20" xfId="0" applyNumberFormat="1" applyFont="1" applyFill="1" applyBorder="1" applyAlignment="1">
      <alignment vertical="center"/>
    </xf>
    <xf numFmtId="0" fontId="100" fillId="42" borderId="20" xfId="0" applyFont="1" applyFill="1" applyBorder="1" applyAlignment="1">
      <alignment vertical="center"/>
    </xf>
    <xf numFmtId="184" fontId="110" fillId="42" borderId="20" xfId="28" applyNumberFormat="1" applyFont="1" applyFill="1" applyBorder="1" applyAlignment="1">
      <alignment horizontal="right" vertical="center"/>
    </xf>
    <xf numFmtId="173" fontId="110" fillId="42" borderId="20" xfId="28" applyNumberFormat="1" applyFont="1" applyFill="1" applyBorder="1" applyAlignment="1">
      <alignment horizontal="right" vertical="center"/>
    </xf>
    <xf numFmtId="202" fontId="127" fillId="48" borderId="19" xfId="28" applyNumberFormat="1" applyFont="1" applyFill="1" applyBorder="1" applyAlignment="1">
      <alignment horizontal="right"/>
    </xf>
    <xf numFmtId="0" fontId="97" fillId="0" borderId="0" xfId="0" applyFont="1" applyAlignment="1">
      <alignment horizontal="center" wrapText="1"/>
    </xf>
    <xf numFmtId="0" fontId="127" fillId="0" borderId="21" xfId="0" applyFont="1" applyBorder="1" applyAlignment="1">
      <alignment horizontal="left" wrapText="1"/>
    </xf>
    <xf numFmtId="0" fontId="127" fillId="0" borderId="0" xfId="0" applyFont="1" applyAlignment="1">
      <alignment horizontal="left" wrapText="1"/>
    </xf>
    <xf numFmtId="0" fontId="127" fillId="0" borderId="0" xfId="0" applyFont="1" applyBorder="1" applyAlignment="1">
      <alignment wrapText="1"/>
    </xf>
    <xf numFmtId="0" fontId="127" fillId="52" borderId="0" xfId="0" applyFont="1" applyFill="1" applyBorder="1" applyAlignment="1">
      <alignment horizontal="left" vertical="center" wrapText="1"/>
    </xf>
    <xf numFmtId="0" fontId="127" fillId="0" borderId="0" xfId="0" applyFont="1" applyBorder="1" applyAlignment="1">
      <alignment horizontal="left" wrapText="1"/>
    </xf>
    <xf numFmtId="3" fontId="126" fillId="0" borderId="0" xfId="0" applyNumberFormat="1" applyFont="1" applyFill="1" applyBorder="1" applyAlignment="1">
      <alignment horizontal="left" vertical="top" wrapText="1"/>
    </xf>
    <xf numFmtId="0" fontId="117" fillId="0" borderId="0" xfId="0" applyFont="1" applyFill="1" applyAlignment="1">
      <alignment horizontal="left" vertical="top" wrapText="1"/>
    </xf>
    <xf numFmtId="0" fontId="127" fillId="50" borderId="0" xfId="0" applyFont="1" applyFill="1" applyAlignment="1">
      <alignment horizontal="left" vertical="center" wrapText="1"/>
    </xf>
    <xf numFmtId="0" fontId="127" fillId="49" borderId="0" xfId="0" applyFont="1" applyFill="1" applyAlignment="1">
      <alignment horizontal="left" vertical="center" wrapText="1"/>
    </xf>
    <xf numFmtId="0" fontId="132" fillId="0" borderId="0" xfId="0" applyFont="1" applyFill="1" applyAlignment="1">
      <alignment horizontal="left" wrapText="1"/>
    </xf>
    <xf numFmtId="0" fontId="127" fillId="0" borderId="0" xfId="0" applyFont="1" applyFill="1" applyAlignment="1">
      <alignment horizontal="left" wrapText="1"/>
    </xf>
    <xf numFmtId="0" fontId="8" fillId="0" borderId="0" xfId="58"/>
    <xf numFmtId="0" fontId="15" fillId="6" borderId="6" xfId="51" applyFont="1" applyFill="1" applyBorder="1" applyAlignment="1">
      <alignment horizontal="left"/>
    </xf>
    <xf numFmtId="0" fontId="20" fillId="0" borderId="0" xfId="0" applyFont="1" applyAlignment="1">
      <alignment horizontal="center" wrapText="1"/>
    </xf>
    <xf numFmtId="179" fontId="75" fillId="0" borderId="0" xfId="0" applyNumberFormat="1" applyFont="1" applyAlignment="1">
      <alignment horizontal="left"/>
    </xf>
    <xf numFmtId="179" fontId="75" fillId="0" borderId="0" xfId="0" applyNumberFormat="1" applyFont="1" applyAlignment="1"/>
    <xf numFmtId="0" fontId="18" fillId="6" borderId="6" xfId="51" applyFont="1" applyFill="1" applyBorder="1" applyAlignment="1">
      <alignment horizontal="left"/>
    </xf>
    <xf numFmtId="185" fontId="82" fillId="0" borderId="0" xfId="52" applyNumberFormat="1" applyFont="1" applyAlignment="1">
      <alignment horizontal="left"/>
    </xf>
    <xf numFmtId="0" fontId="127" fillId="0" borderId="0" xfId="0" applyFont="1" applyBorder="1" applyAlignment="1">
      <alignment horizontal="left" vertical="top"/>
    </xf>
    <xf numFmtId="0" fontId="127" fillId="0" borderId="0" xfId="0" applyFont="1"/>
    <xf numFmtId="190" fontId="127" fillId="0" borderId="19" xfId="0" applyNumberFormat="1" applyFont="1" applyFill="1" applyBorder="1" applyAlignment="1">
      <alignment horizontal="left"/>
    </xf>
    <xf numFmtId="0" fontId="127" fillId="0" borderId="19" xfId="0" applyFont="1" applyBorder="1" applyAlignment="1">
      <alignment horizontal="left"/>
    </xf>
    <xf numFmtId="0" fontId="16" fillId="0" borderId="0" xfId="0" applyFont="1" applyFill="1" applyBorder="1" applyAlignment="1">
      <alignment horizontal="center"/>
    </xf>
    <xf numFmtId="0" fontId="34" fillId="4" borderId="4" xfId="0" applyFont="1" applyFill="1" applyBorder="1" applyAlignment="1">
      <alignment horizontal="center" vertical="center" wrapText="1"/>
    </xf>
    <xf numFmtId="0" fontId="34" fillId="4" borderId="7" xfId="0" applyFont="1" applyFill="1" applyBorder="1" applyAlignment="1">
      <alignment horizontal="center" vertical="center" wrapText="1"/>
    </xf>
    <xf numFmtId="0" fontId="34" fillId="4" borderId="5" xfId="0" applyFont="1" applyFill="1" applyBorder="1" applyAlignment="1">
      <alignment horizontal="center" vertical="center" wrapText="1"/>
    </xf>
    <xf numFmtId="17" fontId="20" fillId="0" borderId="0" xfId="0" applyNumberFormat="1" applyFont="1" applyAlignment="1">
      <alignment horizontal="center"/>
    </xf>
    <xf numFmtId="17" fontId="20" fillId="0" borderId="0" xfId="0" applyNumberFormat="1" applyFont="1" applyFill="1" applyBorder="1" applyAlignment="1">
      <alignment horizontal="center" vertical="center" wrapText="1"/>
    </xf>
    <xf numFmtId="0" fontId="20" fillId="0" borderId="0" xfId="0" applyFont="1" applyFill="1" applyBorder="1" applyAlignment="1">
      <alignment horizontal="center" vertical="center" wrapText="1"/>
    </xf>
    <xf numFmtId="17" fontId="20" fillId="0" borderId="0" xfId="42" applyNumberFormat="1" applyFont="1" applyAlignment="1">
      <alignment horizontal="center" vertical="center" wrapText="1"/>
    </xf>
    <xf numFmtId="0" fontId="20" fillId="0" borderId="0" xfId="42" applyFont="1" applyAlignment="1">
      <alignment horizontal="center" vertical="center" wrapText="1"/>
    </xf>
    <xf numFmtId="0" fontId="16" fillId="7" borderId="3" xfId="0" applyFont="1" applyFill="1" applyBorder="1" applyAlignment="1">
      <alignment wrapText="1"/>
    </xf>
    <xf numFmtId="0" fontId="16" fillId="7" borderId="8" xfId="0" applyFont="1" applyFill="1" applyBorder="1" applyAlignment="1">
      <alignment wrapText="1"/>
    </xf>
    <xf numFmtId="0" fontId="20" fillId="0" borderId="0" xfId="42" applyFont="1" applyAlignment="1">
      <alignment horizontal="center" wrapText="1"/>
    </xf>
    <xf numFmtId="0" fontId="16" fillId="0" borderId="0" xfId="0" applyFont="1" applyFill="1" applyBorder="1" applyAlignment="1">
      <alignment wrapText="1"/>
    </xf>
  </cellXfs>
  <cellStyles count="190">
    <cellStyle name="20% - Accent1" xfId="89" builtinId="30" customBuiltin="1"/>
    <cellStyle name="20% - Accent1 2" xfId="1" xr:uid="{00000000-0005-0000-0000-000001000000}"/>
    <cellStyle name="20% - Accent1 3" xfId="139" xr:uid="{00000000-0005-0000-0000-000002000000}"/>
    <cellStyle name="20% - Accent2" xfId="93" builtinId="34" customBuiltin="1"/>
    <cellStyle name="20% - Accent2 2" xfId="2" xr:uid="{00000000-0005-0000-0000-000004000000}"/>
    <cellStyle name="20% - Accent2 3" xfId="141" xr:uid="{00000000-0005-0000-0000-000005000000}"/>
    <cellStyle name="20% - Accent3" xfId="97" builtinId="38" customBuiltin="1"/>
    <cellStyle name="20% - Accent3 2" xfId="3" xr:uid="{00000000-0005-0000-0000-000007000000}"/>
    <cellStyle name="20% - Accent3 3" xfId="143" xr:uid="{00000000-0005-0000-0000-000008000000}"/>
    <cellStyle name="20% - Accent4" xfId="101" builtinId="42" customBuiltin="1"/>
    <cellStyle name="20% - Accent4 2" xfId="4" xr:uid="{00000000-0005-0000-0000-00000A000000}"/>
    <cellStyle name="20% - Accent4 3" xfId="145" xr:uid="{00000000-0005-0000-0000-00000B000000}"/>
    <cellStyle name="20% - Accent5" xfId="105" builtinId="46" customBuiltin="1"/>
    <cellStyle name="20% - Accent5 2" xfId="5" xr:uid="{00000000-0005-0000-0000-00000D000000}"/>
    <cellStyle name="20% - Accent5 3" xfId="147" xr:uid="{00000000-0005-0000-0000-00000E000000}"/>
    <cellStyle name="20% - Accent6" xfId="109" builtinId="50" customBuiltin="1"/>
    <cellStyle name="20% - Accent6 2" xfId="6" xr:uid="{00000000-0005-0000-0000-000010000000}"/>
    <cellStyle name="20% - Accent6 3" xfId="149" xr:uid="{00000000-0005-0000-0000-000011000000}"/>
    <cellStyle name="40% - Accent1" xfId="90" builtinId="31" customBuiltin="1"/>
    <cellStyle name="40% - Accent1 2" xfId="7" xr:uid="{00000000-0005-0000-0000-000013000000}"/>
    <cellStyle name="40% - Accent1 3" xfId="140" xr:uid="{00000000-0005-0000-0000-000014000000}"/>
    <cellStyle name="40% - Accent2" xfId="94" builtinId="35" customBuiltin="1"/>
    <cellStyle name="40% - Accent2 2" xfId="8" xr:uid="{00000000-0005-0000-0000-000016000000}"/>
    <cellStyle name="40% - Accent2 3" xfId="142" xr:uid="{00000000-0005-0000-0000-000017000000}"/>
    <cellStyle name="40% - Accent3" xfId="98" builtinId="39" customBuiltin="1"/>
    <cellStyle name="40% - Accent3 2" xfId="9" xr:uid="{00000000-0005-0000-0000-000019000000}"/>
    <cellStyle name="40% - Accent3 3" xfId="144" xr:uid="{00000000-0005-0000-0000-00001A000000}"/>
    <cellStyle name="40% - Accent4" xfId="102" builtinId="43" customBuiltin="1"/>
    <cellStyle name="40% - Accent4 2" xfId="10" xr:uid="{00000000-0005-0000-0000-00001C000000}"/>
    <cellStyle name="40% - Accent4 3" xfId="146" xr:uid="{00000000-0005-0000-0000-00001D000000}"/>
    <cellStyle name="40% - Accent5" xfId="106" builtinId="47" customBuiltin="1"/>
    <cellStyle name="40% - Accent5 2" xfId="11" xr:uid="{00000000-0005-0000-0000-00001F000000}"/>
    <cellStyle name="40% - Accent5 3" xfId="148" xr:uid="{00000000-0005-0000-0000-000020000000}"/>
    <cellStyle name="40% - Accent6" xfId="110" builtinId="51" customBuiltin="1"/>
    <cellStyle name="40% - Accent6 2" xfId="12" xr:uid="{00000000-0005-0000-0000-000022000000}"/>
    <cellStyle name="40% - Accent6 3" xfId="150" xr:uid="{00000000-0005-0000-0000-000023000000}"/>
    <cellStyle name="60% - Accent1" xfId="91" builtinId="32" customBuiltin="1"/>
    <cellStyle name="60% - Accent1 2" xfId="13" xr:uid="{00000000-0005-0000-0000-000025000000}"/>
    <cellStyle name="60% - Accent2" xfId="95" builtinId="36" customBuiltin="1"/>
    <cellStyle name="60% - Accent2 2" xfId="14" xr:uid="{00000000-0005-0000-0000-000027000000}"/>
    <cellStyle name="60% - Accent3" xfId="99" builtinId="40" customBuiltin="1"/>
    <cellStyle name="60% - Accent3 2" xfId="15" xr:uid="{00000000-0005-0000-0000-000029000000}"/>
    <cellStyle name="60% - Accent4" xfId="103" builtinId="44" customBuiltin="1"/>
    <cellStyle name="60% - Accent4 2" xfId="16" xr:uid="{00000000-0005-0000-0000-00002B000000}"/>
    <cellStyle name="60% - Accent5" xfId="107" builtinId="48" customBuiltin="1"/>
    <cellStyle name="60% - Accent5 2" xfId="17" xr:uid="{00000000-0005-0000-0000-00002D000000}"/>
    <cellStyle name="60% - Accent6" xfId="111" builtinId="52" customBuiltin="1"/>
    <cellStyle name="60% - Accent6 2" xfId="18" xr:uid="{00000000-0005-0000-0000-00002F000000}"/>
    <cellStyle name="Accent1" xfId="88" builtinId="29" customBuiltin="1"/>
    <cellStyle name="Accent1 2" xfId="19" xr:uid="{00000000-0005-0000-0000-000031000000}"/>
    <cellStyle name="Accent2" xfId="92" builtinId="33" customBuiltin="1"/>
    <cellStyle name="Accent2 2" xfId="20" xr:uid="{00000000-0005-0000-0000-000033000000}"/>
    <cellStyle name="Accent3" xfId="96" builtinId="37" customBuiltin="1"/>
    <cellStyle name="Accent3 2" xfId="21" xr:uid="{00000000-0005-0000-0000-000035000000}"/>
    <cellStyle name="Accent4" xfId="100" builtinId="41" customBuiltin="1"/>
    <cellStyle name="Accent4 2" xfId="22" xr:uid="{00000000-0005-0000-0000-000037000000}"/>
    <cellStyle name="Accent5" xfId="104" builtinId="45" customBuiltin="1"/>
    <cellStyle name="Accent5 2" xfId="23" xr:uid="{00000000-0005-0000-0000-000039000000}"/>
    <cellStyle name="Accent6" xfId="108" builtinId="49" customBuiltin="1"/>
    <cellStyle name="Accent6 2" xfId="24" xr:uid="{00000000-0005-0000-0000-00003B000000}"/>
    <cellStyle name="Bad" xfId="78" builtinId="27" customBuiltin="1"/>
    <cellStyle name="Bad 2" xfId="25" xr:uid="{00000000-0005-0000-0000-00003D000000}"/>
    <cellStyle name="Calculation" xfId="82" builtinId="22" customBuiltin="1"/>
    <cellStyle name="Calculation 2" xfId="26" xr:uid="{00000000-0005-0000-0000-00003F000000}"/>
    <cellStyle name="Check Cell" xfId="84" builtinId="23" customBuiltin="1"/>
    <cellStyle name="Check Cell 2" xfId="27" xr:uid="{00000000-0005-0000-0000-000041000000}"/>
    <cellStyle name="Comma" xfId="28" builtinId="3"/>
    <cellStyle name="Comma 2" xfId="116" xr:uid="{00000000-0005-0000-0000-000043000000}"/>
    <cellStyle name="Comma 2 2" xfId="151" xr:uid="{00000000-0005-0000-0000-000044000000}"/>
    <cellStyle name="Comma 3" xfId="118" xr:uid="{00000000-0005-0000-0000-000045000000}"/>
    <cellStyle name="Comma 3 2" xfId="171" xr:uid="{00000000-0005-0000-0000-000046000000}"/>
    <cellStyle name="Comma 4" xfId="153" xr:uid="{00000000-0005-0000-0000-000047000000}"/>
    <cellStyle name="Currency" xfId="29" builtinId="4"/>
    <cellStyle name="Currency 2" xfId="61" xr:uid="{00000000-0005-0000-0000-000049000000}"/>
    <cellStyle name="Currency 2 2" xfId="130" xr:uid="{00000000-0005-0000-0000-00004A000000}"/>
    <cellStyle name="Currency 2 2 2" xfId="180" xr:uid="{00000000-0005-0000-0000-00004B000000}"/>
    <cellStyle name="Currency 2 3" xfId="164" xr:uid="{00000000-0005-0000-0000-00004C000000}"/>
    <cellStyle name="Currency 3" xfId="73" xr:uid="{00000000-0005-0000-0000-00004D000000}"/>
    <cellStyle name="Currency 3 2" xfId="135" xr:uid="{00000000-0005-0000-0000-00004E000000}"/>
    <cellStyle name="Currency 3 2 2" xfId="182" xr:uid="{00000000-0005-0000-0000-00004F000000}"/>
    <cellStyle name="Currency 3 3" xfId="167" xr:uid="{00000000-0005-0000-0000-000050000000}"/>
    <cellStyle name="Currency 4" xfId="119" xr:uid="{00000000-0005-0000-0000-000051000000}"/>
    <cellStyle name="Currency 4 2" xfId="172" xr:uid="{00000000-0005-0000-0000-000052000000}"/>
    <cellStyle name="Currency 5" xfId="154" xr:uid="{00000000-0005-0000-0000-000053000000}"/>
    <cellStyle name="Explanatory Text" xfId="86" builtinId="53" customBuiltin="1"/>
    <cellStyle name="Explanatory Text 2" xfId="30" xr:uid="{00000000-0005-0000-0000-000055000000}"/>
    <cellStyle name="Good" xfId="77" builtinId="26" customBuiltin="1"/>
    <cellStyle name="Good 2" xfId="31" xr:uid="{00000000-0005-0000-0000-000057000000}"/>
    <cellStyle name="Heading 1" xfId="65" builtinId="16" customBuiltin="1"/>
    <cellStyle name="Heading 1 2" xfId="32" xr:uid="{00000000-0005-0000-0000-000059000000}"/>
    <cellStyle name="Heading 1 3" xfId="133" xr:uid="{00000000-0005-0000-0000-00005A000000}"/>
    <cellStyle name="Heading 1 4" xfId="114" xr:uid="{00000000-0005-0000-0000-00005B000000}"/>
    <cellStyle name="Heading 1 5" xfId="165" xr:uid="{00000000-0005-0000-0000-00005C000000}"/>
    <cellStyle name="Heading 2" xfId="66" builtinId="17" customBuiltin="1"/>
    <cellStyle name="Heading 2 2" xfId="33" xr:uid="{00000000-0005-0000-0000-00005E000000}"/>
    <cellStyle name="Heading 2 3" xfId="68" xr:uid="{00000000-0005-0000-0000-00005F000000}"/>
    <cellStyle name="Heading 3" xfId="75" builtinId="18" customBuiltin="1"/>
    <cellStyle name="Heading 3 2" xfId="34" xr:uid="{00000000-0005-0000-0000-000061000000}"/>
    <cellStyle name="Heading 4" xfId="76" builtinId="19" customBuiltin="1"/>
    <cellStyle name="Heading 4 2" xfId="35" xr:uid="{00000000-0005-0000-0000-000063000000}"/>
    <cellStyle name="Hyperlink 2" xfId="69" xr:uid="{00000000-0005-0000-0000-000064000000}"/>
    <cellStyle name="Input" xfId="80" builtinId="20" customBuiltin="1"/>
    <cellStyle name="Input 2" xfId="36" xr:uid="{00000000-0005-0000-0000-000066000000}"/>
    <cellStyle name="Linked Cell" xfId="83" builtinId="24" customBuiltin="1"/>
    <cellStyle name="Linked Cell 2" xfId="37" xr:uid="{00000000-0005-0000-0000-000068000000}"/>
    <cellStyle name="Neutral" xfId="79" builtinId="28" customBuiltin="1"/>
    <cellStyle name="Neutral 2" xfId="38" xr:uid="{00000000-0005-0000-0000-00006A000000}"/>
    <cellStyle name="Normal" xfId="0" builtinId="0"/>
    <cellStyle name="Normal 10" xfId="58" xr:uid="{00000000-0005-0000-0000-00006C000000}"/>
    <cellStyle name="Normal 10 2" xfId="128" xr:uid="{00000000-0005-0000-0000-00006D000000}"/>
    <cellStyle name="Normal 10 2 2" xfId="178" xr:uid="{00000000-0005-0000-0000-00006E000000}"/>
    <cellStyle name="Normal 10 3" xfId="162" xr:uid="{00000000-0005-0000-0000-00006F000000}"/>
    <cellStyle name="Normal 11" xfId="59" xr:uid="{00000000-0005-0000-0000-000070000000}"/>
    <cellStyle name="Normal 11 2" xfId="129" xr:uid="{00000000-0005-0000-0000-000071000000}"/>
    <cellStyle name="Normal 11 2 2" xfId="179" xr:uid="{00000000-0005-0000-0000-000072000000}"/>
    <cellStyle name="Normal 11 3" xfId="163" xr:uid="{00000000-0005-0000-0000-000073000000}"/>
    <cellStyle name="Normal 12" xfId="60" xr:uid="{00000000-0005-0000-0000-000074000000}"/>
    <cellStyle name="Normal 13" xfId="63" xr:uid="{00000000-0005-0000-0000-000075000000}"/>
    <cellStyle name="Normal 13 2" xfId="131" xr:uid="{00000000-0005-0000-0000-000076000000}"/>
    <cellStyle name="Normal 14" xfId="64" xr:uid="{00000000-0005-0000-0000-000077000000}"/>
    <cellStyle name="Normal 14 2" xfId="132" xr:uid="{00000000-0005-0000-0000-000078000000}"/>
    <cellStyle name="Normal 15" xfId="67" xr:uid="{00000000-0005-0000-0000-000079000000}"/>
    <cellStyle name="Normal 16" xfId="71" xr:uid="{00000000-0005-0000-0000-00007A000000}"/>
    <cellStyle name="Normal 17" xfId="72" xr:uid="{00000000-0005-0000-0000-00007B000000}"/>
    <cellStyle name="Normal 17 2" xfId="134" xr:uid="{00000000-0005-0000-0000-00007C000000}"/>
    <cellStyle name="Normal 17 2 2" xfId="181" xr:uid="{00000000-0005-0000-0000-00007D000000}"/>
    <cellStyle name="Normal 17 3" xfId="166" xr:uid="{00000000-0005-0000-0000-00007E000000}"/>
    <cellStyle name="Normal 18" xfId="117" xr:uid="{00000000-0005-0000-0000-00007F000000}"/>
    <cellStyle name="Normal 19" xfId="112" xr:uid="{00000000-0005-0000-0000-000080000000}"/>
    <cellStyle name="Normal 19 2" xfId="169" xr:uid="{00000000-0005-0000-0000-000081000000}"/>
    <cellStyle name="Normal 2" xfId="39" xr:uid="{00000000-0005-0000-0000-000082000000}"/>
    <cellStyle name="Normal 20" xfId="152" xr:uid="{00000000-0005-0000-0000-000083000000}"/>
    <cellStyle name="Normal 21" xfId="137" xr:uid="{00000000-0005-0000-0000-000084000000}"/>
    <cellStyle name="Normal 22" xfId="184" xr:uid="{00000000-0005-0000-0000-000085000000}"/>
    <cellStyle name="Normal 23" xfId="186" xr:uid="{6DEF55BB-BEF4-4FDB-8BE3-6E56AA8B3130}"/>
    <cellStyle name="Normal 24" xfId="188" xr:uid="{D766CBB5-0F87-42C7-9FEF-BCF222DB2591}"/>
    <cellStyle name="Normal 3" xfId="50" xr:uid="{00000000-0005-0000-0000-000086000000}"/>
    <cellStyle name="Normal 3 2" xfId="122" xr:uid="{00000000-0005-0000-0000-000087000000}"/>
    <cellStyle name="Normal 3 2 2" xfId="173" xr:uid="{00000000-0005-0000-0000-000088000000}"/>
    <cellStyle name="Normal 3 3" xfId="157" xr:uid="{00000000-0005-0000-0000-000089000000}"/>
    <cellStyle name="Normal 3 4" xfId="185" xr:uid="{00000000-0005-0000-0000-00008A000000}"/>
    <cellStyle name="Normal 4" xfId="52" xr:uid="{00000000-0005-0000-0000-00008B000000}"/>
    <cellStyle name="Normal 4 2" xfId="123" xr:uid="{00000000-0005-0000-0000-00008C000000}"/>
    <cellStyle name="Normal 4 2 2" xfId="174" xr:uid="{00000000-0005-0000-0000-00008D000000}"/>
    <cellStyle name="Normal 4 3" xfId="158" xr:uid="{00000000-0005-0000-0000-00008E000000}"/>
    <cellStyle name="Normal 4 5" xfId="70" xr:uid="{00000000-0005-0000-0000-00008F000000}"/>
    <cellStyle name="Normal 5" xfId="53" xr:uid="{00000000-0005-0000-0000-000090000000}"/>
    <cellStyle name="Normal 5 2" xfId="124" xr:uid="{00000000-0005-0000-0000-000091000000}"/>
    <cellStyle name="Normal 5 2 2" xfId="175" xr:uid="{00000000-0005-0000-0000-000092000000}"/>
    <cellStyle name="Normal 5 3" xfId="159" xr:uid="{00000000-0005-0000-0000-000093000000}"/>
    <cellStyle name="Normal 6" xfId="54" xr:uid="{00000000-0005-0000-0000-000094000000}"/>
    <cellStyle name="Normal 6 2" xfId="125" xr:uid="{00000000-0005-0000-0000-000095000000}"/>
    <cellStyle name="Normal 6 2 2" xfId="176" xr:uid="{00000000-0005-0000-0000-000096000000}"/>
    <cellStyle name="Normal 6 3" xfId="160" xr:uid="{00000000-0005-0000-0000-000097000000}"/>
    <cellStyle name="Normal 7" xfId="55" xr:uid="{00000000-0005-0000-0000-000098000000}"/>
    <cellStyle name="Normal 7 2" xfId="126" xr:uid="{00000000-0005-0000-0000-000099000000}"/>
    <cellStyle name="Normal 7 2 2" xfId="177" xr:uid="{00000000-0005-0000-0000-00009A000000}"/>
    <cellStyle name="Normal 7 3" xfId="161" xr:uid="{00000000-0005-0000-0000-00009B000000}"/>
    <cellStyle name="Normal 8" xfId="56" xr:uid="{00000000-0005-0000-0000-00009C000000}"/>
    <cellStyle name="Normal 9" xfId="57" xr:uid="{00000000-0005-0000-0000-00009D000000}"/>
    <cellStyle name="Normal 9 2" xfId="127" xr:uid="{00000000-0005-0000-0000-00009E000000}"/>
    <cellStyle name="Normal_2009-10 LMI Monthly Update - ETC version" xfId="51" xr:uid="{00000000-0005-0000-0000-00009F000000}"/>
    <cellStyle name="Normal_Absolute" xfId="40" xr:uid="{00000000-0005-0000-0000-0000A0000000}"/>
    <cellStyle name="Normal_PDF" xfId="41" xr:uid="{00000000-0005-0000-0000-0000A6000000}"/>
    <cellStyle name="Normal_Sheet1" xfId="42" xr:uid="{00000000-0005-0000-0000-0000A7000000}"/>
    <cellStyle name="Note 2" xfId="43" xr:uid="{00000000-0005-0000-0000-0000A8000000}"/>
    <cellStyle name="Note 3" xfId="115" xr:uid="{00000000-0005-0000-0000-0000A9000000}"/>
    <cellStyle name="Note 3 2" xfId="170" xr:uid="{00000000-0005-0000-0000-0000AA000000}"/>
    <cellStyle name="Note 4" xfId="138" xr:uid="{00000000-0005-0000-0000-0000AB000000}"/>
    <cellStyle name="Output" xfId="81" builtinId="21" customBuiltin="1"/>
    <cellStyle name="Output 2" xfId="44" xr:uid="{00000000-0005-0000-0000-0000AD000000}"/>
    <cellStyle name="Percent" xfId="45" builtinId="5"/>
    <cellStyle name="Percent 2" xfId="62" xr:uid="{00000000-0005-0000-0000-0000AF000000}"/>
    <cellStyle name="Percent 3" xfId="74" xr:uid="{00000000-0005-0000-0000-0000B0000000}"/>
    <cellStyle name="Percent 3 2" xfId="136" xr:uid="{00000000-0005-0000-0000-0000B1000000}"/>
    <cellStyle name="Percent 3 2 2" xfId="183" xr:uid="{00000000-0005-0000-0000-0000B2000000}"/>
    <cellStyle name="Percent 3 3" xfId="168" xr:uid="{00000000-0005-0000-0000-0000B3000000}"/>
    <cellStyle name="Percent 4" xfId="120" xr:uid="{00000000-0005-0000-0000-0000B4000000}"/>
    <cellStyle name="Percent 5" xfId="155" xr:uid="{00000000-0005-0000-0000-0000B5000000}"/>
    <cellStyle name="Percent 6" xfId="187" xr:uid="{CE8A8BBB-9DCC-4EAB-83BD-F572753FBE95}"/>
    <cellStyle name="Percent 7" xfId="189" xr:uid="{33EDB6B6-B65D-44A7-AAED-51C1E19B5EC6}"/>
    <cellStyle name="Style 1" xfId="46" xr:uid="{00000000-0005-0000-0000-0000B6000000}"/>
    <cellStyle name="Title" xfId="47" builtinId="15" customBuiltin="1"/>
    <cellStyle name="Title 2" xfId="121" xr:uid="{00000000-0005-0000-0000-0000B8000000}"/>
    <cellStyle name="Title 3" xfId="113" xr:uid="{00000000-0005-0000-0000-0000B9000000}"/>
    <cellStyle name="Title 4" xfId="156" xr:uid="{00000000-0005-0000-0000-0000BA000000}"/>
    <cellStyle name="Total" xfId="87" builtinId="25" customBuiltin="1"/>
    <cellStyle name="Total 2" xfId="48" xr:uid="{00000000-0005-0000-0000-0000BC000000}"/>
    <cellStyle name="Warning Text" xfId="85" builtinId="11" customBuiltin="1"/>
    <cellStyle name="Warning Text 2" xfId="49" xr:uid="{00000000-0005-0000-0000-0000BE000000}"/>
  </cellStyles>
  <dxfs count="1">
    <dxf>
      <font>
        <color rgb="FFFF000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AEFFA"/>
      <color rgb="FF88CCEE"/>
      <color rgb="FFE1F1F8"/>
      <color rgb="FFCC99FF"/>
      <color rgb="FF009FDF"/>
      <color rgb="FF7FCDBF"/>
      <color rgb="FF9CAFC2"/>
      <color rgb="FFAED9B2"/>
      <color rgb="FFDBF1DB"/>
      <color rgb="FFFF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3.xml"/><Relationship Id="rId1" Type="http://schemas.microsoft.com/office/2011/relationships/chartStyle" Target="style3.xml"/></Relationships>
</file>

<file path=xl/charts/_rels/chart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lrMapOvr bg1="lt1" tx1="dk1" bg2="lt2" tx2="dk2" accent1="accent1" accent2="accent2" accent3="accent3" accent4="accent4" accent5="accent5" accent6="accent6" hlink="hlink" folHlink="folHlink"/>
  <c:chart>
    <c:title>
      <c:tx>
        <c:rich>
          <a:bodyPr/>
          <a:lstStyle/>
          <a:p>
            <a:pPr>
              <a:defRPr/>
            </a:pPr>
            <a:r>
              <a:rPr lang="en-AU"/>
              <a:t>Asset Spread of mFunds, Current</a:t>
            </a:r>
            <a:r>
              <a:rPr lang="en-AU" baseline="0"/>
              <a:t> Period</a:t>
            </a:r>
            <a:r>
              <a:rPr lang="en-AU"/>
              <a:t> FUM</a:t>
            </a:r>
          </a:p>
        </c:rich>
      </c:tx>
      <c:layout>
        <c:manualLayout>
          <c:xMode val="edge"/>
          <c:yMode val="edge"/>
          <c:x val="0.32459607213900604"/>
          <c:y val="9.8632449603713365E-3"/>
        </c:manualLayout>
      </c:layout>
      <c:overlay val="0"/>
    </c:title>
    <c:autoTitleDeleted val="0"/>
    <c:plotArea>
      <c:layout>
        <c:manualLayout>
          <c:layoutTarget val="inner"/>
          <c:xMode val="edge"/>
          <c:yMode val="edge"/>
          <c:x val="0.2682951669442018"/>
          <c:y val="0.2265061986604007"/>
          <c:w val="0.57750543472859694"/>
          <c:h val="0.65929476559338596"/>
        </c:manualLayout>
      </c:layout>
      <c:doughnutChart>
        <c:varyColors val="1"/>
        <c:ser>
          <c:idx val="4"/>
          <c:order val="0"/>
          <c:spPr>
            <a:ln>
              <a:solidFill>
                <a:schemeClr val="bg1"/>
              </a:solidFill>
            </a:ln>
          </c:spPr>
          <c:dPt>
            <c:idx val="0"/>
            <c:bubble3D val="0"/>
            <c:spPr>
              <a:gradFill flip="none" rotWithShape="1">
                <a:gsLst>
                  <a:gs pos="0">
                    <a:srgbClr val="002664"/>
                  </a:gs>
                  <a:gs pos="100000">
                    <a:srgbClr val="007AC9"/>
                  </a:gs>
                </a:gsLst>
                <a:lin ang="0" scaled="1"/>
                <a:tileRect/>
              </a:gradFill>
              <a:ln>
                <a:solidFill>
                  <a:schemeClr val="bg1"/>
                </a:solidFill>
              </a:ln>
            </c:spPr>
            <c:extLst>
              <c:ext xmlns:c16="http://schemas.microsoft.com/office/drawing/2014/chart" uri="{C3380CC4-5D6E-409C-BE32-E72D297353CC}">
                <c16:uniqueId val="{00000001-7F1B-4756-B85C-5FBC892E735D}"/>
              </c:ext>
            </c:extLst>
          </c:dPt>
          <c:dPt>
            <c:idx val="1"/>
            <c:bubble3D val="0"/>
            <c:spPr>
              <a:solidFill>
                <a:srgbClr val="002664"/>
              </a:solidFill>
              <a:ln>
                <a:solidFill>
                  <a:schemeClr val="bg1"/>
                </a:solidFill>
              </a:ln>
            </c:spPr>
            <c:extLst>
              <c:ext xmlns:c16="http://schemas.microsoft.com/office/drawing/2014/chart" uri="{C3380CC4-5D6E-409C-BE32-E72D297353CC}">
                <c16:uniqueId val="{00000003-7F1B-4756-B85C-5FBC892E735D}"/>
              </c:ext>
            </c:extLst>
          </c:dPt>
          <c:dPt>
            <c:idx val="2"/>
            <c:bubble3D val="0"/>
            <c:spPr>
              <a:solidFill>
                <a:srgbClr val="800000"/>
              </a:solidFill>
              <a:ln>
                <a:solidFill>
                  <a:schemeClr val="bg1"/>
                </a:solidFill>
              </a:ln>
            </c:spPr>
            <c:extLst>
              <c:ext xmlns:c16="http://schemas.microsoft.com/office/drawing/2014/chart" uri="{C3380CC4-5D6E-409C-BE32-E72D297353CC}">
                <c16:uniqueId val="{00000005-7F1B-4756-B85C-5FBC892E735D}"/>
              </c:ext>
            </c:extLst>
          </c:dPt>
          <c:dPt>
            <c:idx val="3"/>
            <c:bubble3D val="0"/>
            <c:spPr>
              <a:solidFill>
                <a:schemeClr val="accent2">
                  <a:lumMod val="50000"/>
                </a:schemeClr>
              </a:solidFill>
              <a:ln>
                <a:solidFill>
                  <a:schemeClr val="bg1"/>
                </a:solidFill>
              </a:ln>
            </c:spPr>
            <c:extLst>
              <c:ext xmlns:c16="http://schemas.microsoft.com/office/drawing/2014/chart" uri="{C3380CC4-5D6E-409C-BE32-E72D297353CC}">
                <c16:uniqueId val="{00000007-7F1B-4756-B85C-5FBC892E735D}"/>
              </c:ext>
            </c:extLst>
          </c:dPt>
          <c:dPt>
            <c:idx val="4"/>
            <c:bubble3D val="0"/>
            <c:spPr>
              <a:solidFill>
                <a:schemeClr val="accent4">
                  <a:lumMod val="50000"/>
                </a:schemeClr>
              </a:solidFill>
              <a:ln>
                <a:solidFill>
                  <a:schemeClr val="bg1"/>
                </a:solidFill>
              </a:ln>
            </c:spPr>
            <c:extLst>
              <c:ext xmlns:c16="http://schemas.microsoft.com/office/drawing/2014/chart" uri="{C3380CC4-5D6E-409C-BE32-E72D297353CC}">
                <c16:uniqueId val="{00000009-7F1B-4756-B85C-5FBC892E735D}"/>
              </c:ext>
            </c:extLst>
          </c:dPt>
          <c:dPt>
            <c:idx val="5"/>
            <c:bubble3D val="0"/>
            <c:extLst>
              <c:ext xmlns:c16="http://schemas.microsoft.com/office/drawing/2014/chart" uri="{C3380CC4-5D6E-409C-BE32-E72D297353CC}">
                <c16:uniqueId val="{0000000A-7F1B-4756-B85C-5FBC892E735D}"/>
              </c:ext>
            </c:extLst>
          </c:dPt>
          <c:dLbls>
            <c:dLbl>
              <c:idx val="0"/>
              <c:layout>
                <c:manualLayout>
                  <c:x val="0.14121173289008435"/>
                  <c:y val="-8.7987883805814376E-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F1B-4756-B85C-5FBC892E735D}"/>
                </c:ext>
              </c:extLst>
            </c:dLbl>
            <c:dLbl>
              <c:idx val="1"/>
              <c:layout>
                <c:manualLayout>
                  <c:x val="0.27016803311957127"/>
                  <c:y val="0.28157402981953139"/>
                </c:manualLayout>
              </c:layout>
              <c:numFmt formatCode="0.0%" sourceLinked="0"/>
              <c:spPr>
                <a:noFill/>
                <a:ln>
                  <a:noFill/>
                </a:ln>
                <a:effectLst/>
              </c:spPr>
              <c:txPr>
                <a:bodyPr wrap="square" lIns="38100" tIns="19050" rIns="38100" bIns="19050" anchor="ctr">
                  <a:noAutofit/>
                </a:bodyPr>
                <a:lstStyle/>
                <a:p>
                  <a:pPr>
                    <a:defRPr/>
                  </a:pPr>
                  <a:endParaRPr lang="en-US"/>
                </a:p>
              </c:txPr>
              <c:showLegendKey val="1"/>
              <c:showVal val="0"/>
              <c:showCatName val="1"/>
              <c:showSerName val="0"/>
              <c:showPercent val="1"/>
              <c:showBubbleSize val="0"/>
              <c:extLst>
                <c:ext xmlns:c15="http://schemas.microsoft.com/office/drawing/2012/chart" uri="{CE6537A1-D6FC-4f65-9D91-7224C49458BB}">
                  <c15:layout>
                    <c:manualLayout>
                      <c:w val="0.20804322547550649"/>
                      <c:h val="0.13863742571555002"/>
                    </c:manualLayout>
                  </c15:layout>
                </c:ext>
                <c:ext xmlns:c16="http://schemas.microsoft.com/office/drawing/2014/chart" uri="{C3380CC4-5D6E-409C-BE32-E72D297353CC}">
                  <c16:uniqueId val="{00000003-7F1B-4756-B85C-5FBC892E735D}"/>
                </c:ext>
              </c:extLst>
            </c:dLbl>
            <c:dLbl>
              <c:idx val="2"/>
              <c:layout>
                <c:manualLayout>
                  <c:x val="0.15345255811874137"/>
                  <c:y val="-7.6719390730151382E-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F1B-4756-B85C-5FBC892E735D}"/>
                </c:ext>
              </c:extLst>
            </c:dLbl>
            <c:dLbl>
              <c:idx val="3"/>
              <c:layout>
                <c:manualLayout>
                  <c:x val="0.1326359990763866"/>
                  <c:y val="0.1641654589935657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7F1B-4756-B85C-5FBC892E735D}"/>
                </c:ext>
              </c:extLst>
            </c:dLbl>
            <c:dLbl>
              <c:idx val="4"/>
              <c:layout>
                <c:manualLayout>
                  <c:x val="7.2170143680493543E-2"/>
                  <c:y val="0.2171888560475326"/>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7F1B-4756-B85C-5FBC892E735D}"/>
                </c:ext>
              </c:extLst>
            </c:dLbl>
            <c:dLbl>
              <c:idx val="5"/>
              <c:layout>
                <c:manualLayout>
                  <c:x val="-0.23179327326352248"/>
                  <c:y val="-5.2307064252541433E-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A-7F1B-4756-B85C-5FBC892E735D}"/>
                </c:ext>
              </c:extLst>
            </c:dLbl>
            <c:dLbl>
              <c:idx val="6"/>
              <c:layout>
                <c:manualLayout>
                  <c:x val="-0.11662510815135946"/>
                  <c:y val="-0.13793161755273867"/>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7F1B-4756-B85C-5FBC892E735D}"/>
                </c:ext>
              </c:extLst>
            </c:dLbl>
            <c:dLbl>
              <c:idx val="7"/>
              <c:layout>
                <c:manualLayout>
                  <c:x val="0"/>
                  <c:y val="-0.15920725805511177"/>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C-7F1B-4756-B85C-5FBC892E735D}"/>
                </c:ext>
              </c:extLst>
            </c:dLbl>
            <c:dLbl>
              <c:idx val="8"/>
              <c:layout>
                <c:manualLayout>
                  <c:x val="9.8969072164948449E-2"/>
                  <c:y val="-0.187575805734089"/>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7F1B-4756-B85C-5FBC892E735D}"/>
                </c:ext>
              </c:extLst>
            </c:dLbl>
            <c:numFmt formatCode="0.0%" sourceLinked="0"/>
            <c:spPr>
              <a:noFill/>
              <a:ln>
                <a:noFill/>
              </a:ln>
              <a:effectLst/>
            </c:spPr>
            <c:showLegendKey val="1"/>
            <c:showVal val="0"/>
            <c:showCatName val="1"/>
            <c:showSerName val="0"/>
            <c:showPercent val="1"/>
            <c:showBubbleSize val="0"/>
            <c:showLeaderLines val="0"/>
            <c:extLst>
              <c:ext xmlns:c15="http://schemas.microsoft.com/office/drawing/2012/chart" uri="{CE6537A1-D6FC-4f65-9D91-7224C49458BB}"/>
            </c:extLst>
          </c:dLbls>
          <c:val>
            <c:numRef>
              <c:f>#REF!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E-7F1B-4756-B85C-5FBC892E735D}"/>
            </c:ext>
          </c:extLst>
        </c:ser>
        <c:dLbls>
          <c:showLegendKey val="0"/>
          <c:showVal val="0"/>
          <c:showCatName val="0"/>
          <c:showSerName val="0"/>
          <c:showPercent val="1"/>
          <c:showBubbleSize val="0"/>
          <c:showLeaderLines val="0"/>
        </c:dLbls>
        <c:firstSliceAng val="0"/>
        <c:holeSize val="50"/>
      </c:doughnutChart>
      <c:spPr>
        <a:ln>
          <a:noFill/>
        </a:ln>
      </c:spPr>
    </c:plotArea>
    <c:plotVisOnly val="1"/>
    <c:dispBlanksAs val="gap"/>
    <c:showDLblsOverMax val="0"/>
  </c:chart>
  <c:spPr>
    <a:noFill/>
    <a:ln>
      <a:noFill/>
    </a:ln>
  </c:spPr>
  <c:txPr>
    <a:bodyPr/>
    <a:lstStyle/>
    <a:p>
      <a:pPr>
        <a:defRPr sz="900">
          <a:solidFill>
            <a:schemeClr val="tx1">
              <a:lumMod val="50000"/>
              <a:lumOff val="50000"/>
            </a:schemeClr>
          </a:solidFill>
        </a:defRPr>
      </a:pPr>
      <a:endParaRPr lang="en-US"/>
    </a:p>
  </c:txPr>
  <c:printSettings>
    <c:headerFooter/>
    <c:pageMargins b="0.74803149606299202" l="0.90551181102362199" r="0.70866141732283505" t="0.74803149606299202" header="0.31496062992126" footer="0.31496062992126"/>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lrMapOvr bg1="lt1" tx1="dk1" bg2="lt2" tx2="dk2" accent1="accent1" accent2="accent2" accent3="accent3" accent4="accent4" accent5="accent5" accent6="accent6" hlink="hlink" folHlink="folHlink"/>
  <c:chart>
    <c:title>
      <c:tx>
        <c:rich>
          <a:bodyPr/>
          <a:lstStyle/>
          <a:p>
            <a:pPr>
              <a:defRPr/>
            </a:pPr>
            <a:r>
              <a:rPr lang="en-AU"/>
              <a:t>Value Transacted by Asset, Current</a:t>
            </a:r>
            <a:r>
              <a:rPr lang="en-AU" baseline="0"/>
              <a:t> Period</a:t>
            </a:r>
            <a:r>
              <a:rPr lang="en-AU"/>
              <a:t> </a:t>
            </a:r>
          </a:p>
        </c:rich>
      </c:tx>
      <c:layout>
        <c:manualLayout>
          <c:xMode val="edge"/>
          <c:yMode val="edge"/>
          <c:x val="0.21924824788405461"/>
          <c:y val="2.6114697688313575E-2"/>
        </c:manualLayout>
      </c:layout>
      <c:overlay val="0"/>
    </c:title>
    <c:autoTitleDeleted val="0"/>
    <c:plotArea>
      <c:layout>
        <c:manualLayout>
          <c:layoutTarget val="inner"/>
          <c:xMode val="edge"/>
          <c:yMode val="edge"/>
          <c:x val="0.28093689496267138"/>
          <c:y val="0.23754609600576651"/>
          <c:w val="0.43096336564250076"/>
          <c:h val="0.62202467498119163"/>
        </c:manualLayout>
      </c:layout>
      <c:doughnutChart>
        <c:varyColors val="1"/>
        <c:ser>
          <c:idx val="4"/>
          <c:order val="0"/>
          <c:spPr>
            <a:ln>
              <a:solidFill>
                <a:schemeClr val="bg1"/>
              </a:solidFill>
            </a:ln>
          </c:spPr>
          <c:explosion val="1"/>
          <c:dPt>
            <c:idx val="0"/>
            <c:bubble3D val="0"/>
            <c:spPr>
              <a:gradFill flip="none" rotWithShape="1">
                <a:gsLst>
                  <a:gs pos="0">
                    <a:srgbClr val="002664"/>
                  </a:gs>
                  <a:gs pos="100000">
                    <a:srgbClr val="007AC9"/>
                  </a:gs>
                </a:gsLst>
                <a:lin ang="0" scaled="1"/>
                <a:tileRect/>
              </a:gradFill>
              <a:ln>
                <a:solidFill>
                  <a:schemeClr val="bg1"/>
                </a:solidFill>
              </a:ln>
            </c:spPr>
            <c:extLst>
              <c:ext xmlns:c16="http://schemas.microsoft.com/office/drawing/2014/chart" uri="{C3380CC4-5D6E-409C-BE32-E72D297353CC}">
                <c16:uniqueId val="{00000001-3332-4243-A169-5E73D163A72A}"/>
              </c:ext>
            </c:extLst>
          </c:dPt>
          <c:dPt>
            <c:idx val="1"/>
            <c:bubble3D val="0"/>
            <c:spPr>
              <a:solidFill>
                <a:srgbClr val="002664"/>
              </a:solidFill>
              <a:ln>
                <a:solidFill>
                  <a:schemeClr val="bg1"/>
                </a:solidFill>
              </a:ln>
            </c:spPr>
            <c:extLst>
              <c:ext xmlns:c16="http://schemas.microsoft.com/office/drawing/2014/chart" uri="{C3380CC4-5D6E-409C-BE32-E72D297353CC}">
                <c16:uniqueId val="{00000003-3332-4243-A169-5E73D163A72A}"/>
              </c:ext>
            </c:extLst>
          </c:dPt>
          <c:dPt>
            <c:idx val="2"/>
            <c:bubble3D val="0"/>
            <c:spPr>
              <a:solidFill>
                <a:srgbClr val="800000"/>
              </a:solidFill>
              <a:ln>
                <a:solidFill>
                  <a:schemeClr val="bg1"/>
                </a:solidFill>
              </a:ln>
            </c:spPr>
            <c:extLst>
              <c:ext xmlns:c16="http://schemas.microsoft.com/office/drawing/2014/chart" uri="{C3380CC4-5D6E-409C-BE32-E72D297353CC}">
                <c16:uniqueId val="{00000005-3332-4243-A169-5E73D163A72A}"/>
              </c:ext>
            </c:extLst>
          </c:dPt>
          <c:dPt>
            <c:idx val="3"/>
            <c:bubble3D val="0"/>
            <c:spPr>
              <a:solidFill>
                <a:schemeClr val="accent2">
                  <a:lumMod val="50000"/>
                </a:schemeClr>
              </a:solidFill>
              <a:ln>
                <a:solidFill>
                  <a:schemeClr val="bg1"/>
                </a:solidFill>
              </a:ln>
            </c:spPr>
            <c:extLst>
              <c:ext xmlns:c16="http://schemas.microsoft.com/office/drawing/2014/chart" uri="{C3380CC4-5D6E-409C-BE32-E72D297353CC}">
                <c16:uniqueId val="{00000007-3332-4243-A169-5E73D163A72A}"/>
              </c:ext>
            </c:extLst>
          </c:dPt>
          <c:dPt>
            <c:idx val="4"/>
            <c:bubble3D val="0"/>
            <c:spPr>
              <a:solidFill>
                <a:schemeClr val="accent4">
                  <a:lumMod val="50000"/>
                </a:schemeClr>
              </a:solidFill>
              <a:ln>
                <a:solidFill>
                  <a:schemeClr val="bg1"/>
                </a:solidFill>
              </a:ln>
            </c:spPr>
            <c:extLst>
              <c:ext xmlns:c16="http://schemas.microsoft.com/office/drawing/2014/chart" uri="{C3380CC4-5D6E-409C-BE32-E72D297353CC}">
                <c16:uniqueId val="{00000009-3332-4243-A169-5E73D163A72A}"/>
              </c:ext>
            </c:extLst>
          </c:dPt>
          <c:dPt>
            <c:idx val="5"/>
            <c:bubble3D val="0"/>
            <c:extLst>
              <c:ext xmlns:c16="http://schemas.microsoft.com/office/drawing/2014/chart" uri="{C3380CC4-5D6E-409C-BE32-E72D297353CC}">
                <c16:uniqueId val="{0000000A-3332-4243-A169-5E73D163A72A}"/>
              </c:ext>
            </c:extLst>
          </c:dPt>
          <c:dLbls>
            <c:dLbl>
              <c:idx val="0"/>
              <c:layout>
                <c:manualLayout>
                  <c:x val="0.14824314751936299"/>
                  <c:y val="-9.471631119678936E-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332-4243-A169-5E73D163A72A}"/>
                </c:ext>
              </c:extLst>
            </c:dLbl>
            <c:dLbl>
              <c:idx val="1"/>
              <c:layout>
                <c:manualLayout>
                  <c:x val="0.28913502736704078"/>
                  <c:y val="-1.2169195713085033E-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332-4243-A169-5E73D163A72A}"/>
                </c:ext>
              </c:extLst>
            </c:dLbl>
            <c:dLbl>
              <c:idx val="2"/>
              <c:layout>
                <c:manualLayout>
                  <c:x val="0.14535463607339782"/>
                  <c:y val="5.5633408110156136E-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332-4243-A169-5E73D163A72A}"/>
                </c:ext>
              </c:extLst>
            </c:dLbl>
            <c:dLbl>
              <c:idx val="3"/>
              <c:layout>
                <c:manualLayout>
                  <c:x val="0.24722696623137957"/>
                  <c:y val="0.22932452242759066"/>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3332-4243-A169-5E73D163A72A}"/>
                </c:ext>
              </c:extLst>
            </c:dLbl>
            <c:dLbl>
              <c:idx val="4"/>
              <c:layout>
                <c:manualLayout>
                  <c:x val="8.0775163254988999E-2"/>
                  <c:y val="0.2551422134933829"/>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3332-4243-A169-5E73D163A72A}"/>
                </c:ext>
              </c:extLst>
            </c:dLbl>
            <c:dLbl>
              <c:idx val="5"/>
              <c:layout>
                <c:manualLayout>
                  <c:x val="-0.12837851737760225"/>
                  <c:y val="0.14307701694659694"/>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A-3332-4243-A169-5E73D163A72A}"/>
                </c:ext>
              </c:extLst>
            </c:dLbl>
            <c:dLbl>
              <c:idx val="6"/>
              <c:layout>
                <c:manualLayout>
                  <c:x val="-0.19801002759068456"/>
                  <c:y val="-2.2619102001908441E-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3332-4243-A169-5E73D163A72A}"/>
                </c:ext>
              </c:extLst>
            </c:dLbl>
            <c:dLbl>
              <c:idx val="7"/>
              <c:layout>
                <c:manualLayout>
                  <c:x val="1.959331420579195E-2"/>
                  <c:y val="-0.1399917548163305"/>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C-3332-4243-A169-5E73D163A72A}"/>
                </c:ext>
              </c:extLst>
            </c:dLbl>
            <c:dLbl>
              <c:idx val="8"/>
              <c:layout>
                <c:manualLayout>
                  <c:x val="-0.23227145941581068"/>
                  <c:y val="-0.11359704928789409"/>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3332-4243-A169-5E73D163A72A}"/>
                </c:ext>
              </c:extLst>
            </c:dLbl>
            <c:numFmt formatCode="0.0%" sourceLinked="0"/>
            <c:spPr>
              <a:noFill/>
              <a:ln>
                <a:noFill/>
              </a:ln>
              <a:effectLst/>
            </c:spPr>
            <c:showLegendKey val="1"/>
            <c:showVal val="0"/>
            <c:showCatName val="1"/>
            <c:showSerName val="0"/>
            <c:showPercent val="1"/>
            <c:showBubbleSize val="0"/>
            <c:showLeaderLines val="0"/>
            <c:extLst>
              <c:ext xmlns:c15="http://schemas.microsoft.com/office/drawing/2012/chart" uri="{CE6537A1-D6FC-4f65-9D91-7224C49458BB}"/>
            </c:extLst>
          </c:dLbls>
          <c:val>
            <c:numRef>
              <c:f>#REF!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E-3332-4243-A169-5E73D163A72A}"/>
            </c:ext>
          </c:extLst>
        </c:ser>
        <c:dLbls>
          <c:showLegendKey val="0"/>
          <c:showVal val="0"/>
          <c:showCatName val="0"/>
          <c:showSerName val="0"/>
          <c:showPercent val="1"/>
          <c:showBubbleSize val="0"/>
          <c:showLeaderLines val="0"/>
        </c:dLbls>
        <c:firstSliceAng val="0"/>
        <c:holeSize val="50"/>
      </c:doughnutChart>
      <c:spPr>
        <a:ln>
          <a:noFill/>
        </a:ln>
      </c:spPr>
    </c:plotArea>
    <c:plotVisOnly val="1"/>
    <c:dispBlanksAs val="gap"/>
    <c:showDLblsOverMax val="0"/>
  </c:chart>
  <c:spPr>
    <a:noFill/>
    <a:ln>
      <a:noFill/>
    </a:ln>
  </c:spPr>
  <c:txPr>
    <a:bodyPr/>
    <a:lstStyle/>
    <a:p>
      <a:pPr>
        <a:defRPr sz="900">
          <a:solidFill>
            <a:schemeClr val="tx1">
              <a:lumMod val="50000"/>
              <a:lumOff val="50000"/>
            </a:schemeClr>
          </a:solidFill>
        </a:defRPr>
      </a:pPr>
      <a:endParaRPr lang="en-US"/>
    </a:p>
  </c:txPr>
  <c:printSettings>
    <c:headerFooter/>
    <c:pageMargins b="0.74803149606299202" l="0.90551181102362199" r="0.70866141732283505" t="0.74803149606299202" header="0.31496062992126" footer="0.31496062992126"/>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lrMapOvr bg1="lt1" tx1="dk1" bg2="lt2" tx2="dk2" accent1="accent1" accent2="accent2" accent3="accent3" accent4="accent4" accent5="accent5" accent6="accent6" hlink="hlink" folHlink="folHlink"/>
  <c:chart>
    <c:title>
      <c:tx>
        <c:rich>
          <a:bodyPr/>
          <a:lstStyle/>
          <a:p>
            <a:pPr>
              <a:defRPr/>
            </a:pPr>
            <a:r>
              <a:rPr lang="en-AU"/>
              <a:t>Top 5 mFunds by Value Transacted, Current</a:t>
            </a:r>
            <a:r>
              <a:rPr lang="en-AU" baseline="0"/>
              <a:t> Period</a:t>
            </a:r>
            <a:r>
              <a:rPr lang="en-AU"/>
              <a:t> $m</a:t>
            </a:r>
          </a:p>
        </c:rich>
      </c:tx>
      <c:layout>
        <c:manualLayout>
          <c:xMode val="edge"/>
          <c:yMode val="edge"/>
          <c:x val="0.32459607213900604"/>
          <c:y val="9.8632449603713365E-3"/>
        </c:manualLayout>
      </c:layout>
      <c:overlay val="0"/>
    </c:title>
    <c:autoTitleDeleted val="0"/>
    <c:plotArea>
      <c:layout>
        <c:manualLayout>
          <c:layoutTarget val="inner"/>
          <c:xMode val="edge"/>
          <c:yMode val="edge"/>
          <c:x val="0.2682951669442018"/>
          <c:y val="0.2265061986604007"/>
          <c:w val="0.57750543472859694"/>
          <c:h val="0.65929476559338596"/>
        </c:manualLayout>
      </c:layout>
      <c:doughnutChart>
        <c:varyColors val="1"/>
        <c:dLbls>
          <c:showLegendKey val="0"/>
          <c:showVal val="0"/>
          <c:showCatName val="0"/>
          <c:showSerName val="0"/>
          <c:showPercent val="1"/>
          <c:showBubbleSize val="0"/>
          <c:showLeaderLines val="0"/>
        </c:dLbls>
        <c:firstSliceAng val="0"/>
        <c:holeSize val="50"/>
      </c:doughnutChart>
      <c:spPr>
        <a:ln>
          <a:noFill/>
        </a:ln>
      </c:spPr>
    </c:plotArea>
    <c:plotVisOnly val="1"/>
    <c:dispBlanksAs val="gap"/>
    <c:showDLblsOverMax val="0"/>
  </c:chart>
  <c:spPr>
    <a:noFill/>
    <a:ln>
      <a:noFill/>
    </a:ln>
  </c:spPr>
  <c:txPr>
    <a:bodyPr/>
    <a:lstStyle/>
    <a:p>
      <a:pPr>
        <a:defRPr sz="900">
          <a:solidFill>
            <a:schemeClr val="tx1">
              <a:lumMod val="50000"/>
              <a:lumOff val="50000"/>
            </a:schemeClr>
          </a:solidFill>
        </a:defRPr>
      </a:pPr>
      <a:endParaRPr lang="en-US"/>
    </a:p>
  </c:txPr>
  <c:printSettings>
    <c:headerFooter/>
    <c:pageMargins b="0.74803149606299202" l="0.90551181102362199" r="0.70866141732283505" t="0.74803149606299202" header="0.31496062992126" footer="0.31496062992126"/>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a:t>Net Flows by Asset Class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4857132346379495"/>
          <c:y val="0.10437970685155269"/>
          <c:w val="0.83135352909452176"/>
          <c:h val="0.78890515175171649"/>
        </c:manualLayout>
      </c:layout>
      <c:barChart>
        <c:barDir val="bar"/>
        <c:grouping val="clustered"/>
        <c:varyColors val="0"/>
        <c:ser>
          <c:idx val="0"/>
          <c:order val="0"/>
          <c:spPr>
            <a:solidFill>
              <a:srgbClr val="0070C0"/>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D2EB-4686-A8BF-AF6A1D2687EA}"/>
            </c:ext>
          </c:extLst>
        </c:ser>
        <c:ser>
          <c:idx val="1"/>
          <c:order val="1"/>
          <c:spPr>
            <a:solidFill>
              <a:srgbClr val="00B050">
                <a:alpha val="64000"/>
              </a:srgbClr>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D2EB-4686-A8BF-AF6A1D2687EA}"/>
            </c:ext>
          </c:extLst>
        </c:ser>
        <c:ser>
          <c:idx val="2"/>
          <c:order val="2"/>
          <c:spPr>
            <a:solidFill>
              <a:srgbClr val="FF0000"/>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D2EB-4686-A8BF-AF6A1D2687EA}"/>
            </c:ext>
          </c:extLst>
        </c:ser>
        <c:dLbls>
          <c:showLegendKey val="0"/>
          <c:showVal val="0"/>
          <c:showCatName val="0"/>
          <c:showSerName val="0"/>
          <c:showPercent val="0"/>
          <c:showBubbleSize val="0"/>
        </c:dLbls>
        <c:gapWidth val="65"/>
        <c:overlap val="72"/>
        <c:axId val="-1534658168"/>
        <c:axId val="-1534659736"/>
      </c:barChart>
      <c:catAx>
        <c:axId val="-1534658168"/>
        <c:scaling>
          <c:orientation val="maxMin"/>
        </c:scaling>
        <c:delete val="0"/>
        <c:axPos val="l"/>
        <c:numFmt formatCode="General" sourceLinked="1"/>
        <c:majorTickMark val="none"/>
        <c:minorTickMark val="none"/>
        <c:tickLblPos val="nextTo"/>
        <c:spPr>
          <a:noFill/>
          <a:ln w="222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4659736"/>
        <c:crosses val="autoZero"/>
        <c:auto val="0"/>
        <c:lblAlgn val="ctr"/>
        <c:lblOffset val="100"/>
        <c:noMultiLvlLbl val="0"/>
      </c:catAx>
      <c:valAx>
        <c:axId val="-1534659736"/>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46581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sz="1000"/>
              <a:t>Asset Spread of mFunds</a:t>
            </a:r>
            <a:r>
              <a:rPr lang="en-AU" sz="1000" baseline="0"/>
              <a:t> </a:t>
            </a:r>
            <a:r>
              <a:rPr lang="en-AU" sz="1000"/>
              <a:t>FUM</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23892273221944815"/>
          <c:y val="0.22209817522809649"/>
          <c:w val="0.50264234043915246"/>
          <c:h val="0.61334333208348968"/>
        </c:manualLayout>
      </c:layout>
      <c:pieChart>
        <c:varyColors val="1"/>
        <c:ser>
          <c:idx val="0"/>
          <c:order val="0"/>
          <c:spPr>
            <a:solidFill>
              <a:schemeClr val="accent1"/>
            </a:solidFill>
            <a:ln w="3175">
              <a:solidFill>
                <a:schemeClr val="bg1"/>
              </a:solidFill>
            </a:ln>
            <a:effectLst/>
          </c:spPr>
          <c:explosion val="1"/>
          <c:dPt>
            <c:idx val="0"/>
            <c:bubble3D val="0"/>
            <c:spPr>
              <a:solidFill>
                <a:srgbClr val="007AC9"/>
              </a:solidFill>
              <a:ln w="3175">
                <a:solidFill>
                  <a:schemeClr val="bg1"/>
                </a:solidFill>
              </a:ln>
              <a:effectLst/>
            </c:spPr>
            <c:extLst>
              <c:ext xmlns:c16="http://schemas.microsoft.com/office/drawing/2014/chart" uri="{C3380CC4-5D6E-409C-BE32-E72D297353CC}">
                <c16:uniqueId val="{00000001-07C0-4CA0-9908-8E5B5816BA69}"/>
              </c:ext>
            </c:extLst>
          </c:dPt>
          <c:dPt>
            <c:idx val="1"/>
            <c:bubble3D val="0"/>
            <c:spPr>
              <a:solidFill>
                <a:srgbClr val="B09438"/>
              </a:solidFill>
              <a:ln w="3175">
                <a:solidFill>
                  <a:schemeClr val="bg1"/>
                </a:solidFill>
              </a:ln>
              <a:effectLst/>
            </c:spPr>
            <c:extLst>
              <c:ext xmlns:c16="http://schemas.microsoft.com/office/drawing/2014/chart" uri="{C3380CC4-5D6E-409C-BE32-E72D297353CC}">
                <c16:uniqueId val="{00000003-07C0-4CA0-9908-8E5B5816BA69}"/>
              </c:ext>
            </c:extLst>
          </c:dPt>
          <c:dPt>
            <c:idx val="2"/>
            <c:bubble3D val="0"/>
            <c:spPr>
              <a:solidFill>
                <a:sysClr val="windowText" lastClr="000000"/>
              </a:solidFill>
              <a:ln w="3175">
                <a:solidFill>
                  <a:schemeClr val="bg1"/>
                </a:solidFill>
              </a:ln>
              <a:effectLst/>
            </c:spPr>
            <c:extLst>
              <c:ext xmlns:c16="http://schemas.microsoft.com/office/drawing/2014/chart" uri="{C3380CC4-5D6E-409C-BE32-E72D297353CC}">
                <c16:uniqueId val="{00000005-07C0-4CA0-9908-8E5B5816BA69}"/>
              </c:ext>
            </c:extLst>
          </c:dPt>
          <c:dPt>
            <c:idx val="3"/>
            <c:bubble3D val="0"/>
            <c:spPr>
              <a:solidFill>
                <a:srgbClr val="002664"/>
              </a:solidFill>
              <a:ln w="3175">
                <a:solidFill>
                  <a:schemeClr val="bg1"/>
                </a:solidFill>
              </a:ln>
              <a:effectLst/>
            </c:spPr>
            <c:extLst>
              <c:ext xmlns:c16="http://schemas.microsoft.com/office/drawing/2014/chart" uri="{C3380CC4-5D6E-409C-BE32-E72D297353CC}">
                <c16:uniqueId val="{00000007-07C0-4CA0-9908-8E5B5816BA69}"/>
              </c:ext>
            </c:extLst>
          </c:dPt>
          <c:dPt>
            <c:idx val="4"/>
            <c:bubble3D val="0"/>
            <c:spPr>
              <a:solidFill>
                <a:srgbClr val="007AC9"/>
              </a:solidFill>
              <a:ln w="3175">
                <a:solidFill>
                  <a:schemeClr val="bg1"/>
                </a:solidFill>
              </a:ln>
              <a:effectLst/>
            </c:spPr>
            <c:extLst>
              <c:ext xmlns:c16="http://schemas.microsoft.com/office/drawing/2014/chart" uri="{C3380CC4-5D6E-409C-BE32-E72D297353CC}">
                <c16:uniqueId val="{00000009-07C0-4CA0-9908-8E5B5816BA69}"/>
              </c:ext>
            </c:extLst>
          </c:dPt>
          <c:dPt>
            <c:idx val="5"/>
            <c:bubble3D val="0"/>
            <c:spPr>
              <a:solidFill>
                <a:srgbClr val="6B6634"/>
              </a:solidFill>
              <a:ln w="3175">
                <a:solidFill>
                  <a:schemeClr val="bg1"/>
                </a:solidFill>
              </a:ln>
              <a:effectLst/>
            </c:spPr>
            <c:extLst>
              <c:ext xmlns:c16="http://schemas.microsoft.com/office/drawing/2014/chart" uri="{C3380CC4-5D6E-409C-BE32-E72D297353CC}">
                <c16:uniqueId val="{0000000B-07C0-4CA0-9908-8E5B5816BA69}"/>
              </c:ext>
            </c:extLst>
          </c:dPt>
          <c:dPt>
            <c:idx val="6"/>
            <c:bubble3D val="0"/>
            <c:spPr>
              <a:solidFill>
                <a:schemeClr val="accent1"/>
              </a:solidFill>
              <a:ln w="3175">
                <a:solidFill>
                  <a:schemeClr val="bg1"/>
                </a:solidFill>
              </a:ln>
              <a:effectLst/>
            </c:spPr>
            <c:extLst>
              <c:ext xmlns:c16="http://schemas.microsoft.com/office/drawing/2014/chart" uri="{C3380CC4-5D6E-409C-BE32-E72D297353CC}">
                <c16:uniqueId val="{0000000D-07C0-4CA0-9908-8E5B5816BA69}"/>
              </c:ext>
            </c:extLst>
          </c:dPt>
          <c:dPt>
            <c:idx val="7"/>
            <c:bubble3D val="0"/>
            <c:spPr>
              <a:solidFill>
                <a:sysClr val="windowText" lastClr="000000"/>
              </a:solidFill>
              <a:ln w="3175">
                <a:solidFill>
                  <a:schemeClr val="bg1"/>
                </a:solidFill>
              </a:ln>
              <a:effectLst/>
            </c:spPr>
            <c:extLst>
              <c:ext xmlns:c16="http://schemas.microsoft.com/office/drawing/2014/chart" uri="{C3380CC4-5D6E-409C-BE32-E72D297353CC}">
                <c16:uniqueId val="{0000000F-07C0-4CA0-9908-8E5B5816BA69}"/>
              </c:ext>
            </c:extLst>
          </c:dPt>
          <c:dPt>
            <c:idx val="8"/>
            <c:bubble3D val="0"/>
            <c:spPr>
              <a:solidFill>
                <a:srgbClr val="002664"/>
              </a:solidFill>
              <a:ln w="3175">
                <a:solidFill>
                  <a:schemeClr val="bg1"/>
                </a:solidFill>
              </a:ln>
              <a:effectLst/>
            </c:spPr>
            <c:extLst>
              <c:ext xmlns:c16="http://schemas.microsoft.com/office/drawing/2014/chart" uri="{C3380CC4-5D6E-409C-BE32-E72D297353CC}">
                <c16:uniqueId val="{00000011-07C0-4CA0-9908-8E5B5816BA69}"/>
              </c:ext>
            </c:extLst>
          </c:dPt>
          <c:dLbls>
            <c:dLbl>
              <c:idx val="0"/>
              <c:layout>
                <c:manualLayout>
                  <c:x val="3.1080275804685253E-2"/>
                  <c:y val="-6.489813773278339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7C0-4CA0-9908-8E5B5816BA69}"/>
                </c:ext>
              </c:extLst>
            </c:dLbl>
            <c:dLbl>
              <c:idx val="1"/>
              <c:layout>
                <c:manualLayout>
                  <c:x val="2.7022863400816156E-2"/>
                  <c:y val="-8.153662610355523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C0-4CA0-9908-8E5B5816BA69}"/>
                </c:ext>
              </c:extLst>
            </c:dLbl>
            <c:dLbl>
              <c:idx val="2"/>
              <c:layout>
                <c:manualLayout>
                  <c:x val="4.8319275624527515E-2"/>
                  <c:y val="2.985163312919218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7C0-4CA0-9908-8E5B5816BA69}"/>
                </c:ext>
              </c:extLst>
            </c:dLbl>
            <c:dLbl>
              <c:idx val="3"/>
              <c:layout>
                <c:manualLayout>
                  <c:x val="-4.2038801093919206E-2"/>
                  <c:y val="3.255865744054720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07C0-4CA0-9908-8E5B5816BA69}"/>
                </c:ext>
              </c:extLst>
            </c:dLbl>
            <c:dLbl>
              <c:idx val="4"/>
              <c:layout>
                <c:manualLayout>
                  <c:x val="-5.2537437674659598E-2"/>
                  <c:y val="-1.1574074074074073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07C0-4CA0-9908-8E5B5816BA69}"/>
                </c:ext>
              </c:extLst>
            </c:dLbl>
            <c:dLbl>
              <c:idx val="5"/>
              <c:layout>
                <c:manualLayout>
                  <c:x val="-2.2399408811762608E-2"/>
                  <c:y val="-5.510207057451151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07C0-4CA0-9908-8E5B5816BA69}"/>
                </c:ext>
              </c:extLst>
            </c:dLbl>
            <c:dLbl>
              <c:idx val="6"/>
              <c:layout>
                <c:manualLayout>
                  <c:x val="-3.7503138194682185E-2"/>
                  <c:y val="3.706740568043523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07C0-4CA0-9908-8E5B5816BA69}"/>
                </c:ext>
              </c:extLst>
            </c:dLbl>
            <c:dLbl>
              <c:idx val="8"/>
              <c:layout>
                <c:manualLayout>
                  <c:x val="1.2432012432012432E-2"/>
                  <c:y val="1.2922603424571929E-2"/>
                </c:manualLayout>
              </c:layout>
              <c:spPr>
                <a:noFill/>
                <a:ln>
                  <a:noFill/>
                </a:ln>
                <a:effectLst/>
              </c:spPr>
              <c:txPr>
                <a:bodyPr rot="0" spcFirstLastPara="1" vertOverflow="ellipsis" vert="horz" wrap="square" lIns="38100" tIns="19050" rIns="38100" bIns="19050" anchor="ctr" anchorCtr="1">
                  <a:noAutofit/>
                </a:bodyPr>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1266511266511267"/>
                      <c:h val="0.15476190476190474"/>
                    </c:manualLayout>
                  </c15:layout>
                </c:ext>
                <c:ext xmlns:c16="http://schemas.microsoft.com/office/drawing/2014/chart" uri="{C3380CC4-5D6E-409C-BE32-E72D297353CC}">
                  <c16:uniqueId val="{00000011-07C0-4CA0-9908-8E5B5816BA69}"/>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showLegendKey val="0"/>
            <c:showVal val="0"/>
            <c:showCatName val="1"/>
            <c:showSerName val="0"/>
            <c:showPercent val="1"/>
            <c:showBubbleSize val="0"/>
            <c:showLeaderLines val="0"/>
            <c:extLst>
              <c:ext xmlns:c15="http://schemas.microsoft.com/office/drawing/2012/chart" uri="{CE6537A1-D6FC-4f65-9D91-7224C49458BB}"/>
            </c:extLst>
          </c:dLbls>
          <c:val>
            <c:numRef>
              <c:f>#REF!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2-07C0-4CA0-9908-8E5B5816BA69}"/>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baseline="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paperSize="9"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a:t>Monthly</a:t>
            </a:r>
            <a:r>
              <a:rPr lang="en-AU" baseline="0"/>
              <a:t> </a:t>
            </a:r>
            <a:r>
              <a:rPr lang="en-AU"/>
              <a:t>Net Flows by Asset Class</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0"/>
          <c:order val="0"/>
          <c:spPr>
            <a:solidFill>
              <a:schemeClr val="accent1"/>
            </a:solidFill>
            <a:ln w="3175">
              <a:solidFill>
                <a:schemeClr val="bg1"/>
              </a:solid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F074-42D9-9EDC-5214A41C52E9}"/>
            </c:ext>
          </c:extLst>
        </c:ser>
        <c:ser>
          <c:idx val="1"/>
          <c:order val="1"/>
          <c:spPr>
            <a:solidFill>
              <a:schemeClr val="accent2"/>
            </a:solidFill>
            <a:ln w="3175">
              <a:solidFill>
                <a:schemeClr val="bg1"/>
              </a:solid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F074-42D9-9EDC-5214A41C52E9}"/>
            </c:ext>
          </c:extLst>
        </c:ser>
        <c:ser>
          <c:idx val="2"/>
          <c:order val="2"/>
          <c:spPr>
            <a:solidFill>
              <a:schemeClr val="accent3"/>
            </a:solidFill>
            <a:ln w="3175">
              <a:solidFill>
                <a:schemeClr val="bg1"/>
              </a:solid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F074-42D9-9EDC-5214A41C52E9}"/>
            </c:ext>
          </c:extLst>
        </c:ser>
        <c:dLbls>
          <c:showLegendKey val="0"/>
          <c:showVal val="0"/>
          <c:showCatName val="0"/>
          <c:showSerName val="0"/>
          <c:showPercent val="0"/>
          <c:showBubbleSize val="0"/>
        </c:dLbls>
        <c:gapWidth val="101"/>
        <c:overlap val="50"/>
        <c:axId val="-1534657384"/>
        <c:axId val="-1534662480"/>
      </c:barChart>
      <c:catAx>
        <c:axId val="-1534657384"/>
        <c:scaling>
          <c:orientation val="minMax"/>
        </c:scaling>
        <c:delete val="0"/>
        <c:axPos val="l"/>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34662480"/>
        <c:crosses val="autoZero"/>
        <c:auto val="1"/>
        <c:lblAlgn val="ctr"/>
        <c:lblOffset val="100"/>
        <c:noMultiLvlLbl val="0"/>
      </c:catAx>
      <c:valAx>
        <c:axId val="-1534662480"/>
        <c:scaling>
          <c:orientation val="minMax"/>
        </c:scaling>
        <c:delete val="0"/>
        <c:axPos val="b"/>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800">
                    <a:solidFill>
                      <a:schemeClr val="tx1">
                        <a:lumMod val="65000"/>
                        <a:lumOff val="35000"/>
                      </a:schemeClr>
                    </a:solidFill>
                  </a:rPr>
                  <a:t>Millions</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quot;$&quot;#,##0.0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34657384"/>
        <c:crosses val="autoZero"/>
        <c:crossBetween val="between"/>
        <c:dispUnits>
          <c:builtInUnit val="thousands"/>
        </c:dispUnits>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baseline="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solidFill>
                <a:latin typeface="Arial" panose="020B0604020202020204" pitchFamily="34" charset="0"/>
                <a:ea typeface="+mn-ea"/>
                <a:cs typeface="Arial" panose="020B0604020202020204" pitchFamily="34" charset="0"/>
              </a:defRPr>
            </a:pPr>
            <a:r>
              <a:rPr lang="en-AU" sz="1000" b="1">
                <a:solidFill>
                  <a:schemeClr val="tx1"/>
                </a:solidFill>
                <a:latin typeface="Arial" panose="020B0604020202020204" pitchFamily="34" charset="0"/>
                <a:cs typeface="Arial" panose="020B0604020202020204" pitchFamily="34" charset="0"/>
              </a:rPr>
              <a:t>mFund</a:t>
            </a:r>
            <a:r>
              <a:rPr lang="en-AU" sz="1000" b="1" baseline="0">
                <a:solidFill>
                  <a:schemeClr val="tx1"/>
                </a:solidFill>
                <a:latin typeface="Arial" panose="020B0604020202020204" pitchFamily="34" charset="0"/>
                <a:cs typeface="Arial" panose="020B0604020202020204" pitchFamily="34" charset="0"/>
              </a:rPr>
              <a:t> FUM Growth</a:t>
            </a:r>
            <a:endParaRPr lang="en-AU" sz="1000" b="1">
              <a:solidFill>
                <a:schemeClr val="tx1"/>
              </a:solidFill>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n-AU"/>
        </a:p>
      </c:txPr>
    </c:title>
    <c:autoTitleDeleted val="0"/>
    <c:plotArea>
      <c:layout/>
      <c:barChart>
        <c:barDir val="col"/>
        <c:grouping val="clustered"/>
        <c:varyColors val="0"/>
        <c:ser>
          <c:idx val="0"/>
          <c:order val="0"/>
          <c:spPr>
            <a:solidFill>
              <a:srgbClr val="B09438"/>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EBD6-435E-AF3E-C288FA30C57C}"/>
            </c:ext>
          </c:extLst>
        </c:ser>
        <c:dLbls>
          <c:showLegendKey val="0"/>
          <c:showVal val="0"/>
          <c:showCatName val="0"/>
          <c:showSerName val="0"/>
          <c:showPercent val="0"/>
          <c:showBubbleSize val="0"/>
        </c:dLbls>
        <c:gapWidth val="219"/>
        <c:overlap val="-27"/>
        <c:axId val="-1534662088"/>
        <c:axId val="-1534661696"/>
      </c:barChart>
      <c:catAx>
        <c:axId val="-1534662088"/>
        <c:scaling>
          <c:orientation val="minMax"/>
        </c:scaling>
        <c:delete val="0"/>
        <c:axPos val="b"/>
        <c:numFmt formatCode="[$-C09]mmm\-yy;@"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34661696"/>
        <c:crosses val="autoZero"/>
        <c:auto val="1"/>
        <c:lblAlgn val="ctr"/>
        <c:lblOffset val="100"/>
        <c:noMultiLvlLbl val="1"/>
      </c:catAx>
      <c:valAx>
        <c:axId val="-1534661696"/>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4662088"/>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ClassGarmnd BT"/>
                <a:ea typeface="ClassGarmnd BT"/>
                <a:cs typeface="ClassGarmnd BT"/>
              </a:defRPr>
            </a:pPr>
            <a:r>
              <a:rPr lang="en-AU"/>
              <a:t>Absolute Return Funds Growth</a:t>
            </a:r>
          </a:p>
        </c:rich>
      </c:tx>
      <c:layout>
        <c:manualLayout>
          <c:xMode val="edge"/>
          <c:yMode val="edge"/>
          <c:x val="0.36776262122164305"/>
          <c:y val="3.8626609442060089E-2"/>
        </c:manualLayout>
      </c:layout>
      <c:overlay val="0"/>
      <c:spPr>
        <a:noFill/>
        <a:ln w="25400">
          <a:noFill/>
        </a:ln>
      </c:spPr>
    </c:title>
    <c:autoTitleDeleted val="0"/>
    <c:plotArea>
      <c:layout>
        <c:manualLayout>
          <c:layoutTarget val="inner"/>
          <c:xMode val="edge"/>
          <c:yMode val="edge"/>
          <c:x val="0.14084528567171251"/>
          <c:y val="0.24892703862660945"/>
          <c:w val="0.82316244737023081"/>
          <c:h val="0.48927038626609443"/>
        </c:manualLayout>
      </c:layout>
      <c:areaChart>
        <c:grouping val="stacked"/>
        <c:varyColors val="0"/>
        <c:ser>
          <c:idx val="0"/>
          <c:order val="0"/>
          <c:tx>
            <c:strRef>
              <c:f>Absolute!$E$2</c:f>
              <c:strCache>
                <c:ptCount val="1"/>
                <c:pt idx="0">
                  <c:v>Market Capitalisation</c:v>
                </c:pt>
              </c:strCache>
            </c:strRef>
          </c:tx>
          <c:spPr>
            <a:solidFill>
              <a:srgbClr val="9999FF"/>
            </a:solidFill>
            <a:ln w="12700">
              <a:solidFill>
                <a:srgbClr val="000000"/>
              </a:solidFill>
              <a:prstDash val="solid"/>
            </a:ln>
          </c:spPr>
          <c:cat>
            <c:numRef>
              <c:f>Absolute!$D$81:$D$124</c:f>
              <c:numCache>
                <c:formatCode>d\-mmm\-yy</c:formatCode>
                <c:ptCount val="44"/>
                <c:pt idx="0">
                  <c:v>37468</c:v>
                </c:pt>
                <c:pt idx="1">
                  <c:v>37499</c:v>
                </c:pt>
                <c:pt idx="2">
                  <c:v>37529</c:v>
                </c:pt>
                <c:pt idx="3">
                  <c:v>37560</c:v>
                </c:pt>
                <c:pt idx="4">
                  <c:v>37590</c:v>
                </c:pt>
                <c:pt idx="5">
                  <c:v>37621</c:v>
                </c:pt>
                <c:pt idx="6">
                  <c:v>37652</c:v>
                </c:pt>
                <c:pt idx="7">
                  <c:v>37680</c:v>
                </c:pt>
                <c:pt idx="8">
                  <c:v>37711</c:v>
                </c:pt>
                <c:pt idx="9">
                  <c:v>37741</c:v>
                </c:pt>
                <c:pt idx="10">
                  <c:v>37772</c:v>
                </c:pt>
                <c:pt idx="11">
                  <c:v>37802</c:v>
                </c:pt>
                <c:pt idx="12">
                  <c:v>37833</c:v>
                </c:pt>
                <c:pt idx="13">
                  <c:v>37864</c:v>
                </c:pt>
                <c:pt idx="14">
                  <c:v>37894</c:v>
                </c:pt>
                <c:pt idx="15">
                  <c:v>37925</c:v>
                </c:pt>
                <c:pt idx="16">
                  <c:v>37955</c:v>
                </c:pt>
                <c:pt idx="17">
                  <c:v>37986</c:v>
                </c:pt>
                <c:pt idx="18">
                  <c:v>38017</c:v>
                </c:pt>
                <c:pt idx="19">
                  <c:v>38046</c:v>
                </c:pt>
                <c:pt idx="20">
                  <c:v>38077</c:v>
                </c:pt>
                <c:pt idx="21">
                  <c:v>38107</c:v>
                </c:pt>
                <c:pt idx="22">
                  <c:v>38138</c:v>
                </c:pt>
                <c:pt idx="23">
                  <c:v>38168</c:v>
                </c:pt>
                <c:pt idx="24">
                  <c:v>38199</c:v>
                </c:pt>
                <c:pt idx="25">
                  <c:v>38230</c:v>
                </c:pt>
                <c:pt idx="26">
                  <c:v>38260</c:v>
                </c:pt>
                <c:pt idx="27">
                  <c:v>38291</c:v>
                </c:pt>
                <c:pt idx="28">
                  <c:v>38321</c:v>
                </c:pt>
                <c:pt idx="29">
                  <c:v>38352</c:v>
                </c:pt>
                <c:pt idx="30">
                  <c:v>38383</c:v>
                </c:pt>
                <c:pt idx="31">
                  <c:v>38411</c:v>
                </c:pt>
                <c:pt idx="32">
                  <c:v>38442</c:v>
                </c:pt>
                <c:pt idx="33">
                  <c:v>38472</c:v>
                </c:pt>
                <c:pt idx="34">
                  <c:v>38503</c:v>
                </c:pt>
                <c:pt idx="35">
                  <c:v>38533</c:v>
                </c:pt>
                <c:pt idx="36">
                  <c:v>38564</c:v>
                </c:pt>
                <c:pt idx="37">
                  <c:v>38595</c:v>
                </c:pt>
                <c:pt idx="38">
                  <c:v>38625</c:v>
                </c:pt>
                <c:pt idx="39">
                  <c:v>38656</c:v>
                </c:pt>
                <c:pt idx="40">
                  <c:v>38686</c:v>
                </c:pt>
                <c:pt idx="41">
                  <c:v>38717</c:v>
                </c:pt>
                <c:pt idx="42">
                  <c:v>38748</c:v>
                </c:pt>
                <c:pt idx="43">
                  <c:v>38776</c:v>
                </c:pt>
              </c:numCache>
            </c:numRef>
          </c:cat>
          <c:val>
            <c:numRef>
              <c:f>Absolute!$E$81:$E$124</c:f>
              <c:numCache>
                <c:formatCode>General</c:formatCode>
                <c:ptCount val="44"/>
                <c:pt idx="2" formatCode="0">
                  <c:v>1.047153E-2</c:v>
                </c:pt>
                <c:pt idx="3" formatCode="0">
                  <c:v>1.0642262E-2</c:v>
                </c:pt>
                <c:pt idx="4" formatCode="0">
                  <c:v>1.1671531000000001E-2</c:v>
                </c:pt>
                <c:pt idx="5" formatCode="0">
                  <c:v>1.1917982000000001E-2</c:v>
                </c:pt>
                <c:pt idx="6" formatCode="0">
                  <c:v>3.1088470999999999E-2</c:v>
                </c:pt>
                <c:pt idx="7" formatCode="0">
                  <c:v>3.1677667E-2</c:v>
                </c:pt>
                <c:pt idx="8" formatCode="0">
                  <c:v>3.1796137000000002E-2</c:v>
                </c:pt>
                <c:pt idx="9" formatCode="0">
                  <c:v>3.1863878999999998E-2</c:v>
                </c:pt>
                <c:pt idx="10" formatCode="0">
                  <c:v>3.1672130999999999E-2</c:v>
                </c:pt>
                <c:pt idx="11" formatCode="0">
                  <c:v>3.1974125999999999E-2</c:v>
                </c:pt>
                <c:pt idx="12" formatCode="0">
                  <c:v>3.1120952E-2</c:v>
                </c:pt>
                <c:pt idx="13" formatCode="0">
                  <c:v>3.1069423999999998E-2</c:v>
                </c:pt>
                <c:pt idx="14" formatCode="0">
                  <c:v>4.7606648000000001E-2</c:v>
                </c:pt>
                <c:pt idx="15" formatCode="0">
                  <c:v>7.4832325000000005E-2</c:v>
                </c:pt>
                <c:pt idx="16" formatCode="0">
                  <c:v>8.3562877999999993E-2</c:v>
                </c:pt>
                <c:pt idx="17" formatCode="0">
                  <c:v>0.12777129100000001</c:v>
                </c:pt>
                <c:pt idx="18" formatCode="0">
                  <c:v>0.145821279</c:v>
                </c:pt>
                <c:pt idx="19" formatCode="0">
                  <c:v>0.14252083700000001</c:v>
                </c:pt>
                <c:pt idx="20" formatCode="0">
                  <c:v>0.14924553400000001</c:v>
                </c:pt>
                <c:pt idx="21" formatCode="0">
                  <c:v>0.15054610199999999</c:v>
                </c:pt>
                <c:pt idx="22" formatCode="0">
                  <c:v>0.15007013999999999</c:v>
                </c:pt>
                <c:pt idx="23" formatCode="0">
                  <c:v>0.14582298499999999</c:v>
                </c:pt>
                <c:pt idx="24" formatCode="0">
                  <c:v>0.18044107400000001</c:v>
                </c:pt>
                <c:pt idx="25" formatCode="0">
                  <c:v>0.122266732</c:v>
                </c:pt>
                <c:pt idx="26" formatCode="0">
                  <c:v>0.116816854</c:v>
                </c:pt>
                <c:pt idx="27" formatCode="0">
                  <c:v>8.6599713999999994E-2</c:v>
                </c:pt>
                <c:pt idx="28" formatCode="0">
                  <c:v>8.8303853000000002E-2</c:v>
                </c:pt>
                <c:pt idx="29" formatCode="0">
                  <c:v>0.15386314400000001</c:v>
                </c:pt>
                <c:pt idx="30" formatCode="0">
                  <c:v>0.154905284</c:v>
                </c:pt>
                <c:pt idx="31" formatCode="0">
                  <c:v>0.15869615400000001</c:v>
                </c:pt>
                <c:pt idx="32" formatCode="0">
                  <c:v>0.156509974</c:v>
                </c:pt>
                <c:pt idx="33" formatCode="0">
                  <c:v>0.42286257399999999</c:v>
                </c:pt>
                <c:pt idx="34" formatCode="0">
                  <c:v>0.42199933299999998</c:v>
                </c:pt>
                <c:pt idx="35" formatCode="0">
                  <c:v>0.43283437899999999</c:v>
                </c:pt>
                <c:pt idx="36" formatCode="0">
                  <c:v>0.46023730200000001</c:v>
                </c:pt>
                <c:pt idx="37" formatCode="0">
                  <c:v>0.51052461900000001</c:v>
                </c:pt>
                <c:pt idx="38" formatCode="0">
                  <c:v>0.511914325</c:v>
                </c:pt>
                <c:pt idx="39" formatCode="0">
                  <c:v>0.484860605</c:v>
                </c:pt>
                <c:pt idx="40" formatCode="0">
                  <c:v>0.48393470999999999</c:v>
                </c:pt>
                <c:pt idx="41" formatCode="0">
                  <c:v>0.78285976300000004</c:v>
                </c:pt>
                <c:pt idx="42" formatCode="0">
                  <c:v>0.78355616900000002</c:v>
                </c:pt>
                <c:pt idx="43" formatCode="0">
                  <c:v>0.77204992900000002</c:v>
                </c:pt>
              </c:numCache>
            </c:numRef>
          </c:val>
          <c:extLst>
            <c:ext xmlns:c16="http://schemas.microsoft.com/office/drawing/2014/chart" uri="{C3380CC4-5D6E-409C-BE32-E72D297353CC}">
              <c16:uniqueId val="{00000000-9958-4B95-8770-D145F78E7598}"/>
            </c:ext>
          </c:extLst>
        </c:ser>
        <c:dLbls>
          <c:showLegendKey val="0"/>
          <c:showVal val="0"/>
          <c:showCatName val="0"/>
          <c:showSerName val="0"/>
          <c:showPercent val="0"/>
          <c:showBubbleSize val="0"/>
        </c:dLbls>
        <c:axId val="-1534665224"/>
        <c:axId val="-1534667184"/>
      </c:areaChart>
      <c:dateAx>
        <c:axId val="-1534665224"/>
        <c:scaling>
          <c:orientation val="minMax"/>
          <c:max val="38687"/>
          <c:min val="37956"/>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ClassGarmnd BT"/>
                <a:ea typeface="ClassGarmnd BT"/>
                <a:cs typeface="ClassGarmnd BT"/>
              </a:defRPr>
            </a:pPr>
            <a:endParaRPr lang="en-US"/>
          </a:p>
        </c:txPr>
        <c:crossAx val="-1534667184"/>
        <c:crosses val="autoZero"/>
        <c:auto val="1"/>
        <c:lblOffset val="100"/>
        <c:baseTimeUnit val="months"/>
        <c:majorUnit val="1"/>
        <c:majorTimeUnit val="months"/>
        <c:minorUnit val="1"/>
        <c:minorTimeUnit val="months"/>
      </c:dateAx>
      <c:valAx>
        <c:axId val="-1534667184"/>
        <c:scaling>
          <c:orientation val="minMax"/>
        </c:scaling>
        <c:delete val="0"/>
        <c:axPos val="l"/>
        <c:majorGridlines>
          <c:spPr>
            <a:ln w="3175">
              <a:solidFill>
                <a:srgbClr val="000000"/>
              </a:solidFill>
              <a:prstDash val="solid"/>
            </a:ln>
          </c:spPr>
        </c:majorGridlines>
        <c:title>
          <c:tx>
            <c:rich>
              <a:bodyPr/>
              <a:lstStyle/>
              <a:p>
                <a:pPr>
                  <a:defRPr sz="525" b="1" i="0" u="none" strike="noStrike" baseline="0">
                    <a:solidFill>
                      <a:srgbClr val="000000"/>
                    </a:solidFill>
                    <a:latin typeface="ClassGarmnd BT"/>
                    <a:ea typeface="ClassGarmnd BT"/>
                    <a:cs typeface="ClassGarmnd BT"/>
                  </a:defRPr>
                </a:pPr>
                <a:r>
                  <a:rPr lang="en-AU"/>
                  <a:t>Millions ($)</a:t>
                </a:r>
              </a:p>
            </c:rich>
          </c:tx>
          <c:layout>
            <c:manualLayout>
              <c:xMode val="edge"/>
              <c:yMode val="edge"/>
              <c:x val="7.3552589963813197E-2"/>
              <c:y val="0.3819742489270386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ClassGarmnd BT"/>
                <a:ea typeface="ClassGarmnd BT"/>
                <a:cs typeface="ClassGarmnd BT"/>
              </a:defRPr>
            </a:pPr>
            <a:endParaRPr lang="en-US"/>
          </a:p>
        </c:txPr>
        <c:crossAx val="-1534665224"/>
        <c:crosses val="autoZero"/>
        <c:crossBetween val="midCat"/>
      </c:valAx>
      <c:spPr>
        <a:solidFill>
          <a:srgbClr val="C0C0C0"/>
        </a:solidFill>
        <a:ln w="12700">
          <a:solidFill>
            <a:srgbClr val="808080"/>
          </a:solidFill>
          <a:prstDash val="solid"/>
        </a:ln>
      </c:spPr>
    </c:plotArea>
    <c:plotVisOnly val="1"/>
    <c:dispBlanksAs val="zero"/>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ClassGarmnd BT"/>
          <a:ea typeface="ClassGarmnd BT"/>
          <a:cs typeface="ClassGarmnd BT"/>
        </a:defRPr>
      </a:pPr>
      <a:endParaRPr lang="en-US"/>
    </a:p>
  </c:txPr>
  <c:printSettings>
    <c:headerFooter alignWithMargins="0"/>
    <c:pageMargins b="1" l="0.75" r="0.75" t="1" header="0.5" footer="0.5"/>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00"/>
                </a:solidFill>
                <a:latin typeface="ClassGarmnd BT"/>
                <a:ea typeface="ClassGarmnd BT"/>
                <a:cs typeface="ClassGarmnd BT"/>
              </a:defRPr>
            </a:pPr>
            <a:r>
              <a:rPr lang="en-AU"/>
              <a:t>Pooled Development Funds (PDFs) Growth</a:t>
            </a:r>
          </a:p>
        </c:rich>
      </c:tx>
      <c:layout>
        <c:manualLayout>
          <c:xMode val="edge"/>
          <c:yMode val="edge"/>
          <c:x val="0.30152671755725191"/>
          <c:y val="4.2056074766355138E-2"/>
        </c:manualLayout>
      </c:layout>
      <c:overlay val="0"/>
      <c:spPr>
        <a:noFill/>
        <a:ln w="25400">
          <a:noFill/>
        </a:ln>
      </c:spPr>
    </c:title>
    <c:autoTitleDeleted val="0"/>
    <c:plotArea>
      <c:layout>
        <c:manualLayout>
          <c:layoutTarget val="inner"/>
          <c:xMode val="edge"/>
          <c:yMode val="edge"/>
          <c:x val="0.14885496183206107"/>
          <c:y val="0.25233702435251248"/>
          <c:w val="0.82442748091603058"/>
          <c:h val="0.4532720622628465"/>
        </c:manualLayout>
      </c:layout>
      <c:areaChart>
        <c:grouping val="standard"/>
        <c:varyColors val="0"/>
        <c:ser>
          <c:idx val="0"/>
          <c:order val="0"/>
          <c:tx>
            <c:strRef>
              <c:f>PDF!$E$2</c:f>
              <c:strCache>
                <c:ptCount val="1"/>
                <c:pt idx="0">
                  <c:v>Market Capitalisation</c:v>
                </c:pt>
              </c:strCache>
            </c:strRef>
          </c:tx>
          <c:spPr>
            <a:solidFill>
              <a:srgbClr val="9999FF"/>
            </a:solidFill>
            <a:ln w="12700">
              <a:solidFill>
                <a:srgbClr val="000000"/>
              </a:solidFill>
              <a:prstDash val="solid"/>
            </a:ln>
          </c:spPr>
          <c:cat>
            <c:numRef>
              <c:f>PDF!$D$10:$D$124</c:f>
              <c:numCache>
                <c:formatCode>d\-mmm\-yy</c:formatCode>
                <c:ptCount val="115"/>
                <c:pt idx="0">
                  <c:v>35308</c:v>
                </c:pt>
                <c:pt idx="1">
                  <c:v>35338</c:v>
                </c:pt>
                <c:pt idx="2">
                  <c:v>35369</c:v>
                </c:pt>
                <c:pt idx="3">
                  <c:v>35399</c:v>
                </c:pt>
                <c:pt idx="4">
                  <c:v>35430</c:v>
                </c:pt>
                <c:pt idx="5">
                  <c:v>35461</c:v>
                </c:pt>
                <c:pt idx="6">
                  <c:v>35489</c:v>
                </c:pt>
                <c:pt idx="7">
                  <c:v>35520</c:v>
                </c:pt>
                <c:pt idx="8">
                  <c:v>35550</c:v>
                </c:pt>
                <c:pt idx="9">
                  <c:v>35581</c:v>
                </c:pt>
                <c:pt idx="10">
                  <c:v>35611</c:v>
                </c:pt>
                <c:pt idx="11">
                  <c:v>35642</c:v>
                </c:pt>
                <c:pt idx="12">
                  <c:v>35673</c:v>
                </c:pt>
                <c:pt idx="13">
                  <c:v>35703</c:v>
                </c:pt>
                <c:pt idx="14">
                  <c:v>35734</c:v>
                </c:pt>
                <c:pt idx="15">
                  <c:v>35764</c:v>
                </c:pt>
                <c:pt idx="16">
                  <c:v>35795</c:v>
                </c:pt>
                <c:pt idx="17">
                  <c:v>35826</c:v>
                </c:pt>
                <c:pt idx="18">
                  <c:v>35854</c:v>
                </c:pt>
                <c:pt idx="19">
                  <c:v>35885</c:v>
                </c:pt>
                <c:pt idx="20">
                  <c:v>35915</c:v>
                </c:pt>
                <c:pt idx="21">
                  <c:v>35946</c:v>
                </c:pt>
                <c:pt idx="22">
                  <c:v>35976</c:v>
                </c:pt>
                <c:pt idx="23">
                  <c:v>36007</c:v>
                </c:pt>
                <c:pt idx="24">
                  <c:v>36038</c:v>
                </c:pt>
                <c:pt idx="25">
                  <c:v>36068</c:v>
                </c:pt>
                <c:pt idx="26">
                  <c:v>36099</c:v>
                </c:pt>
                <c:pt idx="27">
                  <c:v>36129</c:v>
                </c:pt>
                <c:pt idx="28">
                  <c:v>36160</c:v>
                </c:pt>
                <c:pt idx="29">
                  <c:v>36191</c:v>
                </c:pt>
                <c:pt idx="30">
                  <c:v>36219</c:v>
                </c:pt>
                <c:pt idx="31">
                  <c:v>36250</c:v>
                </c:pt>
                <c:pt idx="32">
                  <c:v>36280</c:v>
                </c:pt>
                <c:pt idx="33">
                  <c:v>36311</c:v>
                </c:pt>
                <c:pt idx="34">
                  <c:v>36341</c:v>
                </c:pt>
                <c:pt idx="35">
                  <c:v>36372</c:v>
                </c:pt>
                <c:pt idx="36">
                  <c:v>36403</c:v>
                </c:pt>
                <c:pt idx="37">
                  <c:v>36433</c:v>
                </c:pt>
                <c:pt idx="38">
                  <c:v>36464</c:v>
                </c:pt>
                <c:pt idx="39">
                  <c:v>36494</c:v>
                </c:pt>
                <c:pt idx="40">
                  <c:v>36525</c:v>
                </c:pt>
                <c:pt idx="41">
                  <c:v>36556</c:v>
                </c:pt>
                <c:pt idx="42">
                  <c:v>36585</c:v>
                </c:pt>
                <c:pt idx="43">
                  <c:v>36616</c:v>
                </c:pt>
                <c:pt idx="44">
                  <c:v>36646</c:v>
                </c:pt>
                <c:pt idx="45">
                  <c:v>36677</c:v>
                </c:pt>
                <c:pt idx="46">
                  <c:v>36707</c:v>
                </c:pt>
                <c:pt idx="47">
                  <c:v>36738</c:v>
                </c:pt>
                <c:pt idx="48">
                  <c:v>36769</c:v>
                </c:pt>
                <c:pt idx="49">
                  <c:v>36799</c:v>
                </c:pt>
                <c:pt idx="50">
                  <c:v>36830</c:v>
                </c:pt>
                <c:pt idx="51">
                  <c:v>36860</c:v>
                </c:pt>
                <c:pt idx="52">
                  <c:v>36891</c:v>
                </c:pt>
                <c:pt idx="53">
                  <c:v>36922</c:v>
                </c:pt>
                <c:pt idx="54">
                  <c:v>36950</c:v>
                </c:pt>
                <c:pt idx="55">
                  <c:v>36981</c:v>
                </c:pt>
                <c:pt idx="56">
                  <c:v>37011</c:v>
                </c:pt>
                <c:pt idx="57">
                  <c:v>37042</c:v>
                </c:pt>
                <c:pt idx="58">
                  <c:v>37072</c:v>
                </c:pt>
                <c:pt idx="59">
                  <c:v>37103</c:v>
                </c:pt>
                <c:pt idx="60">
                  <c:v>37134</c:v>
                </c:pt>
                <c:pt idx="61">
                  <c:v>37164</c:v>
                </c:pt>
                <c:pt idx="62">
                  <c:v>37195</c:v>
                </c:pt>
                <c:pt idx="63">
                  <c:v>37225</c:v>
                </c:pt>
                <c:pt idx="64">
                  <c:v>37256</c:v>
                </c:pt>
                <c:pt idx="65">
                  <c:v>37287</c:v>
                </c:pt>
                <c:pt idx="66">
                  <c:v>37315</c:v>
                </c:pt>
                <c:pt idx="67">
                  <c:v>37346</c:v>
                </c:pt>
                <c:pt idx="68">
                  <c:v>37376</c:v>
                </c:pt>
                <c:pt idx="69">
                  <c:v>37407</c:v>
                </c:pt>
                <c:pt idx="70">
                  <c:v>37437</c:v>
                </c:pt>
                <c:pt idx="71">
                  <c:v>37468</c:v>
                </c:pt>
                <c:pt idx="72">
                  <c:v>37499</c:v>
                </c:pt>
                <c:pt idx="73">
                  <c:v>37529</c:v>
                </c:pt>
                <c:pt idx="74">
                  <c:v>37560</c:v>
                </c:pt>
                <c:pt idx="75">
                  <c:v>37590</c:v>
                </c:pt>
                <c:pt idx="76">
                  <c:v>37621</c:v>
                </c:pt>
                <c:pt idx="77">
                  <c:v>37652</c:v>
                </c:pt>
                <c:pt idx="78">
                  <c:v>37680</c:v>
                </c:pt>
                <c:pt idx="79">
                  <c:v>37711</c:v>
                </c:pt>
                <c:pt idx="80">
                  <c:v>37741</c:v>
                </c:pt>
                <c:pt idx="81">
                  <c:v>37772</c:v>
                </c:pt>
                <c:pt idx="82">
                  <c:v>37802</c:v>
                </c:pt>
                <c:pt idx="83">
                  <c:v>37833</c:v>
                </c:pt>
                <c:pt idx="84">
                  <c:v>37864</c:v>
                </c:pt>
                <c:pt idx="85">
                  <c:v>37894</c:v>
                </c:pt>
                <c:pt idx="86">
                  <c:v>37925</c:v>
                </c:pt>
                <c:pt idx="87">
                  <c:v>37955</c:v>
                </c:pt>
                <c:pt idx="88">
                  <c:v>37986</c:v>
                </c:pt>
                <c:pt idx="89">
                  <c:v>38017</c:v>
                </c:pt>
                <c:pt idx="90">
                  <c:v>38046</c:v>
                </c:pt>
                <c:pt idx="91">
                  <c:v>38077</c:v>
                </c:pt>
                <c:pt idx="92">
                  <c:v>38107</c:v>
                </c:pt>
                <c:pt idx="93">
                  <c:v>38138</c:v>
                </c:pt>
                <c:pt idx="94">
                  <c:v>38168</c:v>
                </c:pt>
                <c:pt idx="95">
                  <c:v>38199</c:v>
                </c:pt>
                <c:pt idx="96">
                  <c:v>38230</c:v>
                </c:pt>
                <c:pt idx="97">
                  <c:v>38260</c:v>
                </c:pt>
                <c:pt idx="98">
                  <c:v>38291</c:v>
                </c:pt>
                <c:pt idx="99">
                  <c:v>38321</c:v>
                </c:pt>
                <c:pt idx="100">
                  <c:v>38352</c:v>
                </c:pt>
                <c:pt idx="101">
                  <c:v>38383</c:v>
                </c:pt>
                <c:pt idx="102">
                  <c:v>38411</c:v>
                </c:pt>
                <c:pt idx="103">
                  <c:v>38442</c:v>
                </c:pt>
                <c:pt idx="104">
                  <c:v>38472</c:v>
                </c:pt>
                <c:pt idx="105">
                  <c:v>38503</c:v>
                </c:pt>
                <c:pt idx="106">
                  <c:v>38533</c:v>
                </c:pt>
                <c:pt idx="107">
                  <c:v>38564</c:v>
                </c:pt>
                <c:pt idx="108">
                  <c:v>38595</c:v>
                </c:pt>
                <c:pt idx="109">
                  <c:v>38625</c:v>
                </c:pt>
                <c:pt idx="110">
                  <c:v>38656</c:v>
                </c:pt>
                <c:pt idx="111">
                  <c:v>38686</c:v>
                </c:pt>
                <c:pt idx="112">
                  <c:v>38717</c:v>
                </c:pt>
                <c:pt idx="113">
                  <c:v>38748</c:v>
                </c:pt>
                <c:pt idx="114">
                  <c:v>38776</c:v>
                </c:pt>
              </c:numCache>
            </c:numRef>
          </c:cat>
          <c:val>
            <c:numRef>
              <c:f>PDF!$E$10:$E$124</c:f>
              <c:numCache>
                <c:formatCode>0</c:formatCode>
                <c:ptCount val="115"/>
                <c:pt idx="0">
                  <c:v>37.5</c:v>
                </c:pt>
                <c:pt idx="1">
                  <c:v>48.75</c:v>
                </c:pt>
                <c:pt idx="2">
                  <c:v>54</c:v>
                </c:pt>
                <c:pt idx="3">
                  <c:v>54</c:v>
                </c:pt>
                <c:pt idx="4">
                  <c:v>52.5</c:v>
                </c:pt>
                <c:pt idx="5">
                  <c:v>60</c:v>
                </c:pt>
                <c:pt idx="6">
                  <c:v>48.75</c:v>
                </c:pt>
                <c:pt idx="7">
                  <c:v>41.25</c:v>
                </c:pt>
                <c:pt idx="8">
                  <c:v>33.75</c:v>
                </c:pt>
                <c:pt idx="9">
                  <c:v>33.75</c:v>
                </c:pt>
                <c:pt idx="10">
                  <c:v>33.75</c:v>
                </c:pt>
                <c:pt idx="11">
                  <c:v>142.60781600000001</c:v>
                </c:pt>
                <c:pt idx="12">
                  <c:v>127.598015</c:v>
                </c:pt>
                <c:pt idx="13">
                  <c:v>125.59583600000001</c:v>
                </c:pt>
                <c:pt idx="14">
                  <c:v>115.84583600000001</c:v>
                </c:pt>
                <c:pt idx="15">
                  <c:v>115.842569</c:v>
                </c:pt>
                <c:pt idx="16">
                  <c:v>115.09257100000001</c:v>
                </c:pt>
                <c:pt idx="17">
                  <c:v>114.345838</c:v>
                </c:pt>
                <c:pt idx="18">
                  <c:v>115.095838</c:v>
                </c:pt>
                <c:pt idx="19">
                  <c:v>114.345838</c:v>
                </c:pt>
                <c:pt idx="20">
                  <c:v>110.84366</c:v>
                </c:pt>
                <c:pt idx="21">
                  <c:v>104.84039300000001</c:v>
                </c:pt>
                <c:pt idx="22">
                  <c:v>93.831680000000006</c:v>
                </c:pt>
                <c:pt idx="23">
                  <c:v>102.587126</c:v>
                </c:pt>
                <c:pt idx="24">
                  <c:v>92.576234999999997</c:v>
                </c:pt>
                <c:pt idx="25">
                  <c:v>99.332768999999999</c:v>
                </c:pt>
                <c:pt idx="26">
                  <c:v>99.081680000000006</c:v>
                </c:pt>
                <c:pt idx="27">
                  <c:v>93.828412999999998</c:v>
                </c:pt>
                <c:pt idx="28">
                  <c:v>98.833858000000006</c:v>
                </c:pt>
                <c:pt idx="29">
                  <c:v>90.075146000000004</c:v>
                </c:pt>
                <c:pt idx="30">
                  <c:v>84.567522999999994</c:v>
                </c:pt>
                <c:pt idx="31">
                  <c:v>88.819700999999995</c:v>
                </c:pt>
                <c:pt idx="32">
                  <c:v>99.572464999999994</c:v>
                </c:pt>
                <c:pt idx="33">
                  <c:v>101.323554</c:v>
                </c:pt>
                <c:pt idx="34">
                  <c:v>92.934483</c:v>
                </c:pt>
                <c:pt idx="35">
                  <c:v>88.826106999999993</c:v>
                </c:pt>
                <c:pt idx="36">
                  <c:v>86.664899000000005</c:v>
                </c:pt>
                <c:pt idx="37">
                  <c:v>98.873284999999996</c:v>
                </c:pt>
                <c:pt idx="38">
                  <c:v>105.55403699999999</c:v>
                </c:pt>
                <c:pt idx="39">
                  <c:v>105.860315</c:v>
                </c:pt>
                <c:pt idx="40">
                  <c:v>110.692464</c:v>
                </c:pt>
                <c:pt idx="41">
                  <c:v>111.104445</c:v>
                </c:pt>
                <c:pt idx="42">
                  <c:v>112.64256399999999</c:v>
                </c:pt>
                <c:pt idx="43">
                  <c:v>123.61759499999999</c:v>
                </c:pt>
                <c:pt idx="44">
                  <c:v>102.227807</c:v>
                </c:pt>
                <c:pt idx="45">
                  <c:v>104.772803</c:v>
                </c:pt>
                <c:pt idx="46">
                  <c:v>103.97320999999999</c:v>
                </c:pt>
                <c:pt idx="47">
                  <c:v>117.484864</c:v>
                </c:pt>
                <c:pt idx="48">
                  <c:v>156.03062</c:v>
                </c:pt>
                <c:pt idx="49">
                  <c:v>141.87078199999999</c:v>
                </c:pt>
                <c:pt idx="50">
                  <c:v>140.073542</c:v>
                </c:pt>
                <c:pt idx="51">
                  <c:v>147.00341800000001</c:v>
                </c:pt>
                <c:pt idx="52">
                  <c:v>145.59927500000001</c:v>
                </c:pt>
                <c:pt idx="53">
                  <c:v>141.198443</c:v>
                </c:pt>
                <c:pt idx="54">
                  <c:v>137.67078699999999</c:v>
                </c:pt>
                <c:pt idx="55">
                  <c:v>128.11641299999999</c:v>
                </c:pt>
                <c:pt idx="56">
                  <c:v>129.59710999999999</c:v>
                </c:pt>
                <c:pt idx="57">
                  <c:v>127.14989799999999</c:v>
                </c:pt>
                <c:pt idx="58">
                  <c:v>114.40956199999999</c:v>
                </c:pt>
                <c:pt idx="59">
                  <c:v>110.569582</c:v>
                </c:pt>
                <c:pt idx="60">
                  <c:v>105.128364</c:v>
                </c:pt>
                <c:pt idx="61">
                  <c:v>98.274125999999995</c:v>
                </c:pt>
                <c:pt idx="62">
                  <c:v>106.109283</c:v>
                </c:pt>
                <c:pt idx="63">
                  <c:v>131.18679</c:v>
                </c:pt>
                <c:pt idx="64">
                  <c:v>136.70449199999999</c:v>
                </c:pt>
                <c:pt idx="65">
                  <c:v>142.670019</c:v>
                </c:pt>
                <c:pt idx="66">
                  <c:v>152.58232599999999</c:v>
                </c:pt>
                <c:pt idx="67">
                  <c:v>155.595439</c:v>
                </c:pt>
                <c:pt idx="68">
                  <c:v>151.59939800000001</c:v>
                </c:pt>
                <c:pt idx="69">
                  <c:v>160.84910400000001</c:v>
                </c:pt>
                <c:pt idx="70" formatCode="0.00">
                  <c:v>161.64997700000001</c:v>
                </c:pt>
                <c:pt idx="71">
                  <c:v>140.82972000000001</c:v>
                </c:pt>
                <c:pt idx="72">
                  <c:v>138.95968500000001</c:v>
                </c:pt>
                <c:pt idx="73">
                  <c:v>131.95911799999999</c:v>
                </c:pt>
                <c:pt idx="74">
                  <c:v>131.384477</c:v>
                </c:pt>
                <c:pt idx="75">
                  <c:v>143.68830700000001</c:v>
                </c:pt>
                <c:pt idx="76">
                  <c:v>174.66019900000001</c:v>
                </c:pt>
                <c:pt idx="77">
                  <c:v>251.31263999999999</c:v>
                </c:pt>
                <c:pt idx="78">
                  <c:v>240.533072</c:v>
                </c:pt>
                <c:pt idx="79">
                  <c:v>250.99512999999999</c:v>
                </c:pt>
                <c:pt idx="80">
                  <c:v>246.00372200000001</c:v>
                </c:pt>
                <c:pt idx="81">
                  <c:v>257.37020899999999</c:v>
                </c:pt>
                <c:pt idx="82" formatCode="0.00">
                  <c:v>270.43119799999999</c:v>
                </c:pt>
                <c:pt idx="83">
                  <c:v>275.59123799999998</c:v>
                </c:pt>
                <c:pt idx="84">
                  <c:v>308.60495900000001</c:v>
                </c:pt>
                <c:pt idx="85">
                  <c:v>371.83896499999997</c:v>
                </c:pt>
                <c:pt idx="86">
                  <c:v>395.736942</c:v>
                </c:pt>
                <c:pt idx="87">
                  <c:v>387.05963200000002</c:v>
                </c:pt>
                <c:pt idx="88">
                  <c:v>364.82915100000002</c:v>
                </c:pt>
                <c:pt idx="89">
                  <c:v>349.38750199999998</c:v>
                </c:pt>
                <c:pt idx="90">
                  <c:v>337.92791199999999</c:v>
                </c:pt>
                <c:pt idx="91">
                  <c:v>332.572316</c:v>
                </c:pt>
                <c:pt idx="92">
                  <c:v>292.12908900000002</c:v>
                </c:pt>
                <c:pt idx="93">
                  <c:v>266.28506299999998</c:v>
                </c:pt>
                <c:pt idx="94">
                  <c:v>274.07896799999997</c:v>
                </c:pt>
                <c:pt idx="95">
                  <c:v>281.49061399999999</c:v>
                </c:pt>
                <c:pt idx="96">
                  <c:v>281.75416300000001</c:v>
                </c:pt>
                <c:pt idx="97">
                  <c:v>373.91245700000002</c:v>
                </c:pt>
                <c:pt idx="98">
                  <c:v>420.19652300000001</c:v>
                </c:pt>
                <c:pt idx="99">
                  <c:v>508.77740399999999</c:v>
                </c:pt>
                <c:pt idx="100">
                  <c:v>504.30169000000001</c:v>
                </c:pt>
                <c:pt idx="101">
                  <c:v>553.15596500000004</c:v>
                </c:pt>
                <c:pt idx="102">
                  <c:v>582.56280800000002</c:v>
                </c:pt>
                <c:pt idx="103">
                  <c:v>571.85870399999999</c:v>
                </c:pt>
                <c:pt idx="104">
                  <c:v>484.184031</c:v>
                </c:pt>
                <c:pt idx="105">
                  <c:v>466.157938</c:v>
                </c:pt>
                <c:pt idx="106">
                  <c:v>465.52804400000002</c:v>
                </c:pt>
                <c:pt idx="107">
                  <c:v>484.16742799999997</c:v>
                </c:pt>
                <c:pt idx="108">
                  <c:v>480.24845699999997</c:v>
                </c:pt>
                <c:pt idx="109">
                  <c:v>522.80170699999996</c:v>
                </c:pt>
                <c:pt idx="110">
                  <c:v>543.90287899999998</c:v>
                </c:pt>
                <c:pt idx="111">
                  <c:v>548.06075899999996</c:v>
                </c:pt>
                <c:pt idx="112">
                  <c:v>568.57823699999994</c:v>
                </c:pt>
                <c:pt idx="113">
                  <c:v>576.86005899999998</c:v>
                </c:pt>
                <c:pt idx="114">
                  <c:v>550.60561099999995</c:v>
                </c:pt>
              </c:numCache>
            </c:numRef>
          </c:val>
          <c:extLst>
            <c:ext xmlns:c16="http://schemas.microsoft.com/office/drawing/2014/chart" uri="{C3380CC4-5D6E-409C-BE32-E72D297353CC}">
              <c16:uniqueId val="{00000000-6390-432E-8A72-9B014FF8B106}"/>
            </c:ext>
          </c:extLst>
        </c:ser>
        <c:dLbls>
          <c:showLegendKey val="0"/>
          <c:showVal val="0"/>
          <c:showCatName val="0"/>
          <c:showSerName val="0"/>
          <c:showPercent val="0"/>
          <c:showBubbleSize val="0"/>
        </c:dLbls>
        <c:axId val="640959712"/>
        <c:axId val="640966768"/>
      </c:areaChart>
      <c:dateAx>
        <c:axId val="640959712"/>
        <c:scaling>
          <c:orientation val="minMax"/>
          <c:max val="38687"/>
          <c:min val="35765"/>
        </c:scaling>
        <c:delete val="0"/>
        <c:axPos val="b"/>
        <c:numFmt formatCode="mmm\-yy" sourceLinked="0"/>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ClassGarmnd BT"/>
                <a:ea typeface="ClassGarmnd BT"/>
                <a:cs typeface="ClassGarmnd BT"/>
              </a:defRPr>
            </a:pPr>
            <a:endParaRPr lang="en-US"/>
          </a:p>
        </c:txPr>
        <c:crossAx val="640966768"/>
        <c:crosses val="autoZero"/>
        <c:auto val="1"/>
        <c:lblOffset val="100"/>
        <c:baseTimeUnit val="months"/>
        <c:majorUnit val="6"/>
        <c:majorTimeUnit val="months"/>
        <c:minorUnit val="3"/>
        <c:minorTimeUnit val="months"/>
      </c:dateAx>
      <c:valAx>
        <c:axId val="64096676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ClassGarmnd BT"/>
                    <a:ea typeface="ClassGarmnd BT"/>
                    <a:cs typeface="ClassGarmnd BT"/>
                  </a:defRPr>
                </a:pPr>
                <a:r>
                  <a:rPr lang="en-AU"/>
                  <a:t>Millions ($)</a:t>
                </a:r>
              </a:p>
            </c:rich>
          </c:tx>
          <c:layout>
            <c:manualLayout>
              <c:xMode val="edge"/>
              <c:yMode val="edge"/>
              <c:x val="3.0534351145038167E-2"/>
              <c:y val="0.33644957931660413"/>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ClassGarmnd BT"/>
                <a:ea typeface="ClassGarmnd BT"/>
                <a:cs typeface="ClassGarmnd BT"/>
              </a:defRPr>
            </a:pPr>
            <a:endParaRPr lang="en-US"/>
          </a:p>
        </c:txPr>
        <c:crossAx val="640959712"/>
        <c:crosses val="autoZero"/>
        <c:crossBetween val="midCat"/>
      </c:valAx>
      <c:spPr>
        <a:solidFill>
          <a:srgbClr val="C0C0C0"/>
        </a:solidFill>
        <a:ln w="12700">
          <a:solidFill>
            <a:srgbClr val="808080"/>
          </a:solidFill>
          <a:prstDash val="solid"/>
        </a:ln>
      </c:spPr>
    </c:plotArea>
    <c:plotVisOnly val="1"/>
    <c:dispBlanksAs val="zero"/>
    <c:showDLblsOverMax val="0"/>
  </c:chart>
  <c:spPr>
    <a:solidFill>
      <a:srgbClr val="FFFFFF"/>
    </a:solidFill>
    <a:ln w="3175">
      <a:solidFill>
        <a:srgbClr val="000000"/>
      </a:solidFill>
      <a:prstDash val="solid"/>
    </a:ln>
  </c:spPr>
  <c:txPr>
    <a:bodyPr/>
    <a:lstStyle/>
    <a:p>
      <a:pPr>
        <a:defRPr sz="1175" b="0" i="0" u="none" strike="noStrike" baseline="0">
          <a:solidFill>
            <a:srgbClr val="000000"/>
          </a:solidFill>
          <a:latin typeface="ClassGarmnd BT"/>
          <a:ea typeface="ClassGarmnd BT"/>
          <a:cs typeface="ClassGarmnd BT"/>
        </a:defRPr>
      </a:pPr>
      <a:endParaRPr lang="en-US"/>
    </a:p>
  </c:txPr>
  <c:printSettings>
    <c:headerFooter alignWithMargins="0"/>
    <c:pageMargins b="1" l="0.75" r="0.75" t="1" header="0.5" footer="0.5"/>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8" Type="http://schemas.openxmlformats.org/officeDocument/2006/relationships/image" Target="../media/image13.jpeg"/><Relationship Id="rId3" Type="http://schemas.openxmlformats.org/officeDocument/2006/relationships/image" Target="../media/image8.png"/><Relationship Id="rId7" Type="http://schemas.openxmlformats.org/officeDocument/2006/relationships/image" Target="../media/image12.jpeg"/><Relationship Id="rId2" Type="http://schemas.openxmlformats.org/officeDocument/2006/relationships/image" Target="../media/image4.png"/><Relationship Id="rId1" Type="http://schemas.openxmlformats.org/officeDocument/2006/relationships/image" Target="../media/image7.png"/><Relationship Id="rId6" Type="http://schemas.openxmlformats.org/officeDocument/2006/relationships/image" Target="../media/image11.jpeg"/><Relationship Id="rId5" Type="http://schemas.openxmlformats.org/officeDocument/2006/relationships/image" Target="../media/image10.jpeg"/><Relationship Id="rId4" Type="http://schemas.openxmlformats.org/officeDocument/2006/relationships/image" Target="../media/image9.jpeg"/><Relationship Id="rId9" Type="http://schemas.openxmlformats.org/officeDocument/2006/relationships/image" Target="../media/image1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5.png"/></Relationships>
</file>

<file path=xl/drawings/_rels/drawing9.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7.png"/><Relationship Id="rId5" Type="http://schemas.openxmlformats.org/officeDocument/2006/relationships/chart" Target="../charts/chart4.xml"/><Relationship Id="rId4"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9.png"/></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8.jpeg"/></Relationships>
</file>

<file path=xl/drawings/drawing1.xml><?xml version="1.0" encoding="utf-8"?>
<xdr:wsDr xmlns:xdr="http://schemas.openxmlformats.org/drawingml/2006/spreadsheetDrawing" xmlns:a="http://schemas.openxmlformats.org/drawingml/2006/main">
  <xdr:twoCellAnchor editAs="oneCell">
    <xdr:from>
      <xdr:col>0</xdr:col>
      <xdr:colOff>65742</xdr:colOff>
      <xdr:row>1</xdr:row>
      <xdr:rowOff>81616</xdr:rowOff>
    </xdr:from>
    <xdr:to>
      <xdr:col>13</xdr:col>
      <xdr:colOff>48296</xdr:colOff>
      <xdr:row>78</xdr:row>
      <xdr:rowOff>38060</xdr:rowOff>
    </xdr:to>
    <xdr:pic>
      <xdr:nvPicPr>
        <xdr:cNvPr id="2" name="Picture 1">
          <a:extLst>
            <a:ext uri="{FF2B5EF4-FFF2-40B4-BE49-F238E27FC236}">
              <a16:creationId xmlns:a16="http://schemas.microsoft.com/office/drawing/2014/main" id="{95AD91AB-2803-C5D0-A613-FD028891A2AD}"/>
            </a:ext>
          </a:extLst>
        </xdr:cNvPr>
        <xdr:cNvPicPr>
          <a:picLocks noChangeAspect="1"/>
        </xdr:cNvPicPr>
      </xdr:nvPicPr>
      <xdr:blipFill>
        <a:blip xmlns:r="http://schemas.openxmlformats.org/officeDocument/2006/relationships" r:embed="rId1"/>
        <a:stretch>
          <a:fillRect/>
        </a:stretch>
      </xdr:blipFill>
      <xdr:spPr>
        <a:xfrm>
          <a:off x="65742" y="260910"/>
          <a:ext cx="11961642" cy="156558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8709</xdr:colOff>
      <xdr:row>2</xdr:row>
      <xdr:rowOff>27214</xdr:rowOff>
    </xdr:from>
    <xdr:to>
      <xdr:col>11</xdr:col>
      <xdr:colOff>468679</xdr:colOff>
      <xdr:row>7</xdr:row>
      <xdr:rowOff>93889</xdr:rowOff>
    </xdr:to>
    <xdr:sp macro="" textlink="">
      <xdr:nvSpPr>
        <xdr:cNvPr id="4" name="TextBox 3">
          <a:extLst>
            <a:ext uri="{FF2B5EF4-FFF2-40B4-BE49-F238E27FC236}">
              <a16:creationId xmlns:a16="http://schemas.microsoft.com/office/drawing/2014/main" id="{A024D0EB-0FE9-403D-A41F-8BB839FF2557}"/>
            </a:ext>
          </a:extLst>
        </xdr:cNvPr>
        <xdr:cNvSpPr txBox="1"/>
      </xdr:nvSpPr>
      <xdr:spPr>
        <a:xfrm>
          <a:off x="1888309" y="392339"/>
          <a:ext cx="8683220" cy="968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3000" b="0" cap="none" baseline="0">
              <a:solidFill>
                <a:schemeClr val="accent1"/>
              </a:solidFill>
              <a:latin typeface="+mn-lt"/>
            </a:rPr>
            <a:t>Spotlight:</a:t>
          </a:r>
          <a:br>
            <a:rPr lang="en-AU" sz="1500" cap="all" baseline="0">
              <a:solidFill>
                <a:schemeClr val="accent1"/>
              </a:solidFill>
              <a:latin typeface="+mn-lt"/>
            </a:rPr>
          </a:br>
          <a:r>
            <a:rPr lang="en-AU" sz="1500" cap="none" baseline="0">
              <a:solidFill>
                <a:schemeClr val="accent1"/>
              </a:solidFill>
              <a:latin typeface="+mn-lt"/>
            </a:rPr>
            <a:t>ETPs</a:t>
          </a:r>
        </a:p>
        <a:p>
          <a:endParaRPr lang="en-AU" sz="1500" cap="none" baseline="0">
            <a:solidFill>
              <a:schemeClr val="bg1"/>
            </a:solidFill>
            <a:latin typeface="+mn-lt"/>
          </a:endParaRPr>
        </a:p>
      </xdr:txBody>
    </xdr:sp>
    <xdr:clientData/>
  </xdr:twoCellAnchor>
  <xdr:twoCellAnchor editAs="oneCell">
    <xdr:from>
      <xdr:col>1</xdr:col>
      <xdr:colOff>117567</xdr:colOff>
      <xdr:row>1</xdr:row>
      <xdr:rowOff>146957</xdr:rowOff>
    </xdr:from>
    <xdr:to>
      <xdr:col>1</xdr:col>
      <xdr:colOff>1026609</xdr:colOff>
      <xdr:row>6</xdr:row>
      <xdr:rowOff>111989</xdr:rowOff>
    </xdr:to>
    <xdr:pic>
      <xdr:nvPicPr>
        <xdr:cNvPr id="6" name="Picture 5">
          <a:extLst>
            <a:ext uri="{FF2B5EF4-FFF2-40B4-BE49-F238E27FC236}">
              <a16:creationId xmlns:a16="http://schemas.microsoft.com/office/drawing/2014/main" id="{17783A71-8AC6-4C72-B775-0DC073459A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567" y="324757"/>
          <a:ext cx="905867" cy="873082"/>
        </a:xfrm>
        <a:prstGeom prst="rect">
          <a:avLst/>
        </a:prstGeom>
      </xdr:spPr>
    </xdr:pic>
    <xdr:clientData/>
  </xdr:twoCellAnchor>
  <xdr:twoCellAnchor editAs="oneCell">
    <xdr:from>
      <xdr:col>9</xdr:col>
      <xdr:colOff>580292</xdr:colOff>
      <xdr:row>1</xdr:row>
      <xdr:rowOff>11722</xdr:rowOff>
    </xdr:from>
    <xdr:to>
      <xdr:col>11</xdr:col>
      <xdr:colOff>799472</xdr:colOff>
      <xdr:row>6</xdr:row>
      <xdr:rowOff>143509</xdr:rowOff>
    </xdr:to>
    <xdr:pic>
      <xdr:nvPicPr>
        <xdr:cNvPr id="8" name="Picture 1">
          <a:extLst>
            <a:ext uri="{FF2B5EF4-FFF2-40B4-BE49-F238E27FC236}">
              <a16:creationId xmlns:a16="http://schemas.microsoft.com/office/drawing/2014/main" id="{B0D76E80-F3E3-43C5-9C1C-EA9253921A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60692" y="189522"/>
          <a:ext cx="2044805" cy="10366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20</xdr:col>
      <xdr:colOff>190500</xdr:colOff>
      <xdr:row>0</xdr:row>
      <xdr:rowOff>123825</xdr:rowOff>
    </xdr:from>
    <xdr:to>
      <xdr:col>21</xdr:col>
      <xdr:colOff>0</xdr:colOff>
      <xdr:row>2</xdr:row>
      <xdr:rowOff>0</xdr:rowOff>
    </xdr:to>
    <xdr:sp macro="" textlink="">
      <xdr:nvSpPr>
        <xdr:cNvPr id="3" name="Text Box 1">
          <a:extLst>
            <a:ext uri="{FF2B5EF4-FFF2-40B4-BE49-F238E27FC236}">
              <a16:creationId xmlns:a16="http://schemas.microsoft.com/office/drawing/2014/main" id="{00000000-0008-0000-0C00-000003000000}"/>
            </a:ext>
          </a:extLst>
        </xdr:cNvPr>
        <xdr:cNvSpPr txBox="1">
          <a:spLocks noChangeArrowheads="1"/>
        </xdr:cNvSpPr>
      </xdr:nvSpPr>
      <xdr:spPr bwMode="auto">
        <a:xfrm>
          <a:off x="9448800" y="123825"/>
          <a:ext cx="457200" cy="2419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oneCellAnchor>
    <xdr:from>
      <xdr:col>7</xdr:col>
      <xdr:colOff>0</xdr:colOff>
      <xdr:row>413</xdr:row>
      <xdr:rowOff>0</xdr:rowOff>
    </xdr:from>
    <xdr:ext cx="85725" cy="221876"/>
    <xdr:sp macro="" textlink="">
      <xdr:nvSpPr>
        <xdr:cNvPr id="4" name="Text Box 15">
          <a:extLst>
            <a:ext uri="{FF2B5EF4-FFF2-40B4-BE49-F238E27FC236}">
              <a16:creationId xmlns:a16="http://schemas.microsoft.com/office/drawing/2014/main" id="{00000000-0008-0000-0C00-000004000000}"/>
            </a:ext>
          </a:extLst>
        </xdr:cNvPr>
        <xdr:cNvSpPr txBox="1">
          <a:spLocks noChangeArrowheads="1"/>
        </xdr:cNvSpPr>
      </xdr:nvSpPr>
      <xdr:spPr bwMode="auto">
        <a:xfrm>
          <a:off x="4320540" y="317373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520</xdr:row>
      <xdr:rowOff>0</xdr:rowOff>
    </xdr:from>
    <xdr:ext cx="85725" cy="226919"/>
    <xdr:sp macro="" textlink="">
      <xdr:nvSpPr>
        <xdr:cNvPr id="7" name="Text Box 15">
          <a:extLst>
            <a:ext uri="{FF2B5EF4-FFF2-40B4-BE49-F238E27FC236}">
              <a16:creationId xmlns:a16="http://schemas.microsoft.com/office/drawing/2014/main" id="{00000000-0008-0000-0C00-000007000000}"/>
            </a:ext>
          </a:extLst>
        </xdr:cNvPr>
        <xdr:cNvSpPr txBox="1">
          <a:spLocks noChangeArrowheads="1"/>
        </xdr:cNvSpPr>
      </xdr:nvSpPr>
      <xdr:spPr bwMode="auto">
        <a:xfrm>
          <a:off x="4320540" y="41628060"/>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491</xdr:row>
      <xdr:rowOff>123825</xdr:rowOff>
    </xdr:from>
    <xdr:ext cx="85725" cy="226920"/>
    <xdr:sp macro="" textlink="">
      <xdr:nvSpPr>
        <xdr:cNvPr id="8" name="Text Box 15">
          <a:extLst>
            <a:ext uri="{FF2B5EF4-FFF2-40B4-BE49-F238E27FC236}">
              <a16:creationId xmlns:a16="http://schemas.microsoft.com/office/drawing/2014/main" id="{00000000-0008-0000-0C00-000008000000}"/>
            </a:ext>
          </a:extLst>
        </xdr:cNvPr>
        <xdr:cNvSpPr txBox="1">
          <a:spLocks noChangeArrowheads="1"/>
        </xdr:cNvSpPr>
      </xdr:nvSpPr>
      <xdr:spPr bwMode="auto">
        <a:xfrm>
          <a:off x="4320540" y="36616005"/>
          <a:ext cx="85725" cy="2269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420</xdr:row>
      <xdr:rowOff>0</xdr:rowOff>
    </xdr:from>
    <xdr:ext cx="85725" cy="221876"/>
    <xdr:sp macro="" textlink="">
      <xdr:nvSpPr>
        <xdr:cNvPr id="9" name="Text Box 15">
          <a:extLst>
            <a:ext uri="{FF2B5EF4-FFF2-40B4-BE49-F238E27FC236}">
              <a16:creationId xmlns:a16="http://schemas.microsoft.com/office/drawing/2014/main" id="{00000000-0008-0000-0C00-000009000000}"/>
            </a:ext>
          </a:extLst>
        </xdr:cNvPr>
        <xdr:cNvSpPr txBox="1">
          <a:spLocks noChangeArrowheads="1"/>
        </xdr:cNvSpPr>
      </xdr:nvSpPr>
      <xdr:spPr bwMode="auto">
        <a:xfrm>
          <a:off x="4320540" y="3210306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361</xdr:row>
      <xdr:rowOff>0</xdr:rowOff>
    </xdr:from>
    <xdr:ext cx="85725" cy="221876"/>
    <xdr:sp macro="" textlink="">
      <xdr:nvSpPr>
        <xdr:cNvPr id="11" name="Text Box 15">
          <a:extLst>
            <a:ext uri="{FF2B5EF4-FFF2-40B4-BE49-F238E27FC236}">
              <a16:creationId xmlns:a16="http://schemas.microsoft.com/office/drawing/2014/main" id="{00000000-0008-0000-0C00-00000B000000}"/>
            </a:ext>
          </a:extLst>
        </xdr:cNvPr>
        <xdr:cNvSpPr txBox="1">
          <a:spLocks noChangeArrowheads="1"/>
        </xdr:cNvSpPr>
      </xdr:nvSpPr>
      <xdr:spPr bwMode="auto">
        <a:xfrm>
          <a:off x="4320540" y="3155442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413</xdr:row>
      <xdr:rowOff>0</xdr:rowOff>
    </xdr:from>
    <xdr:ext cx="85725" cy="221876"/>
    <xdr:sp macro="" textlink="">
      <xdr:nvSpPr>
        <xdr:cNvPr id="13" name="Text Box 15">
          <a:extLst>
            <a:ext uri="{FF2B5EF4-FFF2-40B4-BE49-F238E27FC236}">
              <a16:creationId xmlns:a16="http://schemas.microsoft.com/office/drawing/2014/main" id="{00000000-0008-0000-0C00-00000D000000}"/>
            </a:ext>
          </a:extLst>
        </xdr:cNvPr>
        <xdr:cNvSpPr txBox="1">
          <a:spLocks noChangeArrowheads="1"/>
        </xdr:cNvSpPr>
      </xdr:nvSpPr>
      <xdr:spPr bwMode="auto">
        <a:xfrm>
          <a:off x="4320540" y="317373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420</xdr:row>
      <xdr:rowOff>0</xdr:rowOff>
    </xdr:from>
    <xdr:ext cx="85725" cy="221876"/>
    <xdr:sp macro="" textlink="">
      <xdr:nvSpPr>
        <xdr:cNvPr id="14" name="Text Box 15">
          <a:extLst>
            <a:ext uri="{FF2B5EF4-FFF2-40B4-BE49-F238E27FC236}">
              <a16:creationId xmlns:a16="http://schemas.microsoft.com/office/drawing/2014/main" id="{00000000-0008-0000-0C00-00000E000000}"/>
            </a:ext>
          </a:extLst>
        </xdr:cNvPr>
        <xdr:cNvSpPr txBox="1">
          <a:spLocks noChangeArrowheads="1"/>
        </xdr:cNvSpPr>
      </xdr:nvSpPr>
      <xdr:spPr bwMode="auto">
        <a:xfrm>
          <a:off x="4320540" y="3210306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361</xdr:row>
      <xdr:rowOff>0</xdr:rowOff>
    </xdr:from>
    <xdr:ext cx="85725" cy="221876"/>
    <xdr:sp macro="" textlink="">
      <xdr:nvSpPr>
        <xdr:cNvPr id="15" name="Text Box 15">
          <a:extLst>
            <a:ext uri="{FF2B5EF4-FFF2-40B4-BE49-F238E27FC236}">
              <a16:creationId xmlns:a16="http://schemas.microsoft.com/office/drawing/2014/main" id="{00000000-0008-0000-0C00-00000F000000}"/>
            </a:ext>
          </a:extLst>
        </xdr:cNvPr>
        <xdr:cNvSpPr txBox="1">
          <a:spLocks noChangeArrowheads="1"/>
        </xdr:cNvSpPr>
      </xdr:nvSpPr>
      <xdr:spPr bwMode="auto">
        <a:xfrm>
          <a:off x="4320540" y="3155442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44824</xdr:colOff>
      <xdr:row>1</xdr:row>
      <xdr:rowOff>44824</xdr:rowOff>
    </xdr:from>
    <xdr:to>
      <xdr:col>4</xdr:col>
      <xdr:colOff>389409</xdr:colOff>
      <xdr:row>6</xdr:row>
      <xdr:rowOff>35548</xdr:rowOff>
    </xdr:to>
    <xdr:pic>
      <xdr:nvPicPr>
        <xdr:cNvPr id="16" name="Picture 15">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5106" y="224118"/>
          <a:ext cx="896342" cy="856715"/>
        </a:xfrm>
        <a:prstGeom prst="rect">
          <a:avLst/>
        </a:prstGeom>
      </xdr:spPr>
    </xdr:pic>
    <xdr:clientData/>
  </xdr:twoCellAnchor>
  <xdr:twoCellAnchor>
    <xdr:from>
      <xdr:col>5</xdr:col>
      <xdr:colOff>17929</xdr:colOff>
      <xdr:row>1</xdr:row>
      <xdr:rowOff>71718</xdr:rowOff>
    </xdr:from>
    <xdr:to>
      <xdr:col>7</xdr:col>
      <xdr:colOff>13854</xdr:colOff>
      <xdr:row>5</xdr:row>
      <xdr:rowOff>138546</xdr:rowOff>
    </xdr:to>
    <xdr:sp macro="" textlink="">
      <xdr:nvSpPr>
        <xdr:cNvPr id="17" name="TextBox 16">
          <a:extLst>
            <a:ext uri="{FF2B5EF4-FFF2-40B4-BE49-F238E27FC236}">
              <a16:creationId xmlns:a16="http://schemas.microsoft.com/office/drawing/2014/main" id="{00000000-0008-0000-0C00-000011000000}"/>
            </a:ext>
          </a:extLst>
        </xdr:cNvPr>
        <xdr:cNvSpPr txBox="1"/>
      </xdr:nvSpPr>
      <xdr:spPr>
        <a:xfrm>
          <a:off x="1971420" y="251827"/>
          <a:ext cx="2378907" cy="7872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3000" b="0" cap="none" baseline="0">
              <a:solidFill>
                <a:schemeClr val="accent1"/>
              </a:solidFill>
              <a:latin typeface="+mn-lt"/>
            </a:rPr>
            <a:t>Spotlight:</a:t>
          </a:r>
          <a:br>
            <a:rPr lang="en-AU" sz="1500" cap="all" baseline="0">
              <a:solidFill>
                <a:schemeClr val="accent1"/>
              </a:solidFill>
              <a:latin typeface="+mn-lt"/>
            </a:rPr>
          </a:br>
          <a:r>
            <a:rPr lang="en-AU" sz="1500" cap="none" baseline="0">
              <a:solidFill>
                <a:schemeClr val="accent1"/>
              </a:solidFill>
              <a:latin typeface="+mn-lt"/>
            </a:rPr>
            <a:t>ETPs</a:t>
          </a:r>
        </a:p>
        <a:p>
          <a:endParaRPr lang="en-AU" sz="1500" cap="none" baseline="0">
            <a:solidFill>
              <a:schemeClr val="bg1"/>
            </a:solidFill>
            <a:latin typeface="+mn-lt"/>
          </a:endParaRPr>
        </a:p>
      </xdr:txBody>
    </xdr:sp>
    <xdr:clientData/>
  </xdr:twoCellAnchor>
  <xdr:oneCellAnchor>
    <xdr:from>
      <xdr:col>9</xdr:col>
      <xdr:colOff>0</xdr:colOff>
      <xdr:row>420</xdr:row>
      <xdr:rowOff>0</xdr:rowOff>
    </xdr:from>
    <xdr:ext cx="85725" cy="221876"/>
    <xdr:sp macro="" textlink="">
      <xdr:nvSpPr>
        <xdr:cNvPr id="20" name="Text Box 15">
          <a:extLst>
            <a:ext uri="{FF2B5EF4-FFF2-40B4-BE49-F238E27FC236}">
              <a16:creationId xmlns:a16="http://schemas.microsoft.com/office/drawing/2014/main" id="{00000000-0008-0000-0C00-000014000000}"/>
            </a:ext>
          </a:extLst>
        </xdr:cNvPr>
        <xdr:cNvSpPr txBox="1">
          <a:spLocks noChangeArrowheads="1"/>
        </xdr:cNvSpPr>
      </xdr:nvSpPr>
      <xdr:spPr bwMode="auto">
        <a:xfrm>
          <a:off x="4332514" y="3213462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420</xdr:row>
      <xdr:rowOff>0</xdr:rowOff>
    </xdr:from>
    <xdr:ext cx="85725" cy="221876"/>
    <xdr:sp macro="" textlink="">
      <xdr:nvSpPr>
        <xdr:cNvPr id="21" name="Text Box 15">
          <a:extLst>
            <a:ext uri="{FF2B5EF4-FFF2-40B4-BE49-F238E27FC236}">
              <a16:creationId xmlns:a16="http://schemas.microsoft.com/office/drawing/2014/main" id="{00000000-0008-0000-0C00-000015000000}"/>
            </a:ext>
          </a:extLst>
        </xdr:cNvPr>
        <xdr:cNvSpPr txBox="1">
          <a:spLocks noChangeArrowheads="1"/>
        </xdr:cNvSpPr>
      </xdr:nvSpPr>
      <xdr:spPr bwMode="auto">
        <a:xfrm>
          <a:off x="4332514" y="3213462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304800</xdr:colOff>
      <xdr:row>413</xdr:row>
      <xdr:rowOff>141515</xdr:rowOff>
    </xdr:from>
    <xdr:ext cx="85725" cy="221876"/>
    <xdr:sp macro="" textlink="">
      <xdr:nvSpPr>
        <xdr:cNvPr id="22" name="Text Box 15">
          <a:extLst>
            <a:ext uri="{FF2B5EF4-FFF2-40B4-BE49-F238E27FC236}">
              <a16:creationId xmlns:a16="http://schemas.microsoft.com/office/drawing/2014/main" id="{00000000-0008-0000-0C00-000016000000}"/>
            </a:ext>
          </a:extLst>
        </xdr:cNvPr>
        <xdr:cNvSpPr txBox="1">
          <a:spLocks noChangeArrowheads="1"/>
        </xdr:cNvSpPr>
      </xdr:nvSpPr>
      <xdr:spPr bwMode="auto">
        <a:xfrm>
          <a:off x="4637314" y="3209108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391886</xdr:colOff>
      <xdr:row>413</xdr:row>
      <xdr:rowOff>119743</xdr:rowOff>
    </xdr:from>
    <xdr:ext cx="85725" cy="221876"/>
    <xdr:sp macro="" textlink="">
      <xdr:nvSpPr>
        <xdr:cNvPr id="23" name="Text Box 15">
          <a:extLst>
            <a:ext uri="{FF2B5EF4-FFF2-40B4-BE49-F238E27FC236}">
              <a16:creationId xmlns:a16="http://schemas.microsoft.com/office/drawing/2014/main" id="{00000000-0008-0000-0C00-000017000000}"/>
            </a:ext>
          </a:extLst>
        </xdr:cNvPr>
        <xdr:cNvSpPr txBox="1">
          <a:spLocks noChangeArrowheads="1"/>
        </xdr:cNvSpPr>
      </xdr:nvSpPr>
      <xdr:spPr bwMode="auto">
        <a:xfrm>
          <a:off x="6977743" y="32069314"/>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420</xdr:row>
      <xdr:rowOff>0</xdr:rowOff>
    </xdr:from>
    <xdr:ext cx="85725" cy="221876"/>
    <xdr:sp macro="" textlink="">
      <xdr:nvSpPr>
        <xdr:cNvPr id="24" name="Text Box 15">
          <a:extLst>
            <a:ext uri="{FF2B5EF4-FFF2-40B4-BE49-F238E27FC236}">
              <a16:creationId xmlns:a16="http://schemas.microsoft.com/office/drawing/2014/main" id="{00000000-0008-0000-0C00-000018000000}"/>
            </a:ext>
          </a:extLst>
        </xdr:cNvPr>
        <xdr:cNvSpPr txBox="1">
          <a:spLocks noChangeArrowheads="1"/>
        </xdr:cNvSpPr>
      </xdr:nvSpPr>
      <xdr:spPr bwMode="auto">
        <a:xfrm>
          <a:off x="4332514" y="3213462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420</xdr:row>
      <xdr:rowOff>0</xdr:rowOff>
    </xdr:from>
    <xdr:ext cx="85725" cy="221876"/>
    <xdr:sp macro="" textlink="">
      <xdr:nvSpPr>
        <xdr:cNvPr id="25" name="Text Box 15">
          <a:extLst>
            <a:ext uri="{FF2B5EF4-FFF2-40B4-BE49-F238E27FC236}">
              <a16:creationId xmlns:a16="http://schemas.microsoft.com/office/drawing/2014/main" id="{00000000-0008-0000-0C00-000019000000}"/>
            </a:ext>
          </a:extLst>
        </xdr:cNvPr>
        <xdr:cNvSpPr txBox="1">
          <a:spLocks noChangeArrowheads="1"/>
        </xdr:cNvSpPr>
      </xdr:nvSpPr>
      <xdr:spPr bwMode="auto">
        <a:xfrm>
          <a:off x="4332514" y="3213462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420</xdr:row>
      <xdr:rowOff>0</xdr:rowOff>
    </xdr:from>
    <xdr:ext cx="85725" cy="221876"/>
    <xdr:sp macro="" textlink="">
      <xdr:nvSpPr>
        <xdr:cNvPr id="26" name="Text Box 15">
          <a:extLst>
            <a:ext uri="{FF2B5EF4-FFF2-40B4-BE49-F238E27FC236}">
              <a16:creationId xmlns:a16="http://schemas.microsoft.com/office/drawing/2014/main" id="{00000000-0008-0000-0C00-00001A000000}"/>
            </a:ext>
          </a:extLst>
        </xdr:cNvPr>
        <xdr:cNvSpPr txBox="1">
          <a:spLocks noChangeArrowheads="1"/>
        </xdr:cNvSpPr>
      </xdr:nvSpPr>
      <xdr:spPr bwMode="auto">
        <a:xfrm>
          <a:off x="5290457" y="3213462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420</xdr:row>
      <xdr:rowOff>0</xdr:rowOff>
    </xdr:from>
    <xdr:ext cx="85725" cy="221876"/>
    <xdr:sp macro="" textlink="">
      <xdr:nvSpPr>
        <xdr:cNvPr id="27" name="Text Box 15">
          <a:extLst>
            <a:ext uri="{FF2B5EF4-FFF2-40B4-BE49-F238E27FC236}">
              <a16:creationId xmlns:a16="http://schemas.microsoft.com/office/drawing/2014/main" id="{00000000-0008-0000-0C00-00001B000000}"/>
            </a:ext>
          </a:extLst>
        </xdr:cNvPr>
        <xdr:cNvSpPr txBox="1">
          <a:spLocks noChangeArrowheads="1"/>
        </xdr:cNvSpPr>
      </xdr:nvSpPr>
      <xdr:spPr bwMode="auto">
        <a:xfrm>
          <a:off x="5290457" y="3213462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420</xdr:row>
      <xdr:rowOff>0</xdr:rowOff>
    </xdr:from>
    <xdr:ext cx="85725" cy="221876"/>
    <xdr:sp macro="" textlink="">
      <xdr:nvSpPr>
        <xdr:cNvPr id="28" name="Text Box 15">
          <a:extLst>
            <a:ext uri="{FF2B5EF4-FFF2-40B4-BE49-F238E27FC236}">
              <a16:creationId xmlns:a16="http://schemas.microsoft.com/office/drawing/2014/main" id="{00000000-0008-0000-0C00-00001C000000}"/>
            </a:ext>
          </a:extLst>
        </xdr:cNvPr>
        <xdr:cNvSpPr txBox="1">
          <a:spLocks noChangeArrowheads="1"/>
        </xdr:cNvSpPr>
      </xdr:nvSpPr>
      <xdr:spPr bwMode="auto">
        <a:xfrm>
          <a:off x="5290457" y="3213462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420</xdr:row>
      <xdr:rowOff>0</xdr:rowOff>
    </xdr:from>
    <xdr:ext cx="85725" cy="221876"/>
    <xdr:sp macro="" textlink="">
      <xdr:nvSpPr>
        <xdr:cNvPr id="29" name="Text Box 15">
          <a:extLst>
            <a:ext uri="{FF2B5EF4-FFF2-40B4-BE49-F238E27FC236}">
              <a16:creationId xmlns:a16="http://schemas.microsoft.com/office/drawing/2014/main" id="{00000000-0008-0000-0C00-00001D000000}"/>
            </a:ext>
          </a:extLst>
        </xdr:cNvPr>
        <xdr:cNvSpPr txBox="1">
          <a:spLocks noChangeArrowheads="1"/>
        </xdr:cNvSpPr>
      </xdr:nvSpPr>
      <xdr:spPr bwMode="auto">
        <a:xfrm>
          <a:off x="5290457" y="3213462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21</xdr:col>
      <xdr:colOff>190500</xdr:colOff>
      <xdr:row>0</xdr:row>
      <xdr:rowOff>123825</xdr:rowOff>
    </xdr:from>
    <xdr:to>
      <xdr:col>22</xdr:col>
      <xdr:colOff>0</xdr:colOff>
      <xdr:row>2</xdr:row>
      <xdr:rowOff>0</xdr:rowOff>
    </xdr:to>
    <xdr:sp macro="" textlink="">
      <xdr:nvSpPr>
        <xdr:cNvPr id="30" name="Text Box 1">
          <a:extLst>
            <a:ext uri="{FF2B5EF4-FFF2-40B4-BE49-F238E27FC236}">
              <a16:creationId xmlns:a16="http://schemas.microsoft.com/office/drawing/2014/main" id="{00000000-0008-0000-0C00-00001E000000}"/>
            </a:ext>
          </a:extLst>
        </xdr:cNvPr>
        <xdr:cNvSpPr txBox="1">
          <a:spLocks noChangeArrowheads="1"/>
        </xdr:cNvSpPr>
      </xdr:nvSpPr>
      <xdr:spPr bwMode="auto">
        <a:xfrm>
          <a:off x="12012706" y="123825"/>
          <a:ext cx="459441"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twoCellAnchor>
    <xdr:from>
      <xdr:col>22</xdr:col>
      <xdr:colOff>190500</xdr:colOff>
      <xdr:row>0</xdr:row>
      <xdr:rowOff>123825</xdr:rowOff>
    </xdr:from>
    <xdr:to>
      <xdr:col>23</xdr:col>
      <xdr:colOff>0</xdr:colOff>
      <xdr:row>2</xdr:row>
      <xdr:rowOff>0</xdr:rowOff>
    </xdr:to>
    <xdr:sp macro="" textlink="">
      <xdr:nvSpPr>
        <xdr:cNvPr id="31" name="Text Box 1">
          <a:extLst>
            <a:ext uri="{FF2B5EF4-FFF2-40B4-BE49-F238E27FC236}">
              <a16:creationId xmlns:a16="http://schemas.microsoft.com/office/drawing/2014/main" id="{00000000-0008-0000-0C00-00001F000000}"/>
            </a:ext>
          </a:extLst>
        </xdr:cNvPr>
        <xdr:cNvSpPr txBox="1">
          <a:spLocks noChangeArrowheads="1"/>
        </xdr:cNvSpPr>
      </xdr:nvSpPr>
      <xdr:spPr bwMode="auto">
        <a:xfrm>
          <a:off x="12012706" y="123825"/>
          <a:ext cx="459441"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twoCellAnchor>
    <xdr:from>
      <xdr:col>23</xdr:col>
      <xdr:colOff>190500</xdr:colOff>
      <xdr:row>0</xdr:row>
      <xdr:rowOff>123825</xdr:rowOff>
    </xdr:from>
    <xdr:to>
      <xdr:col>24</xdr:col>
      <xdr:colOff>0</xdr:colOff>
      <xdr:row>2</xdr:row>
      <xdr:rowOff>0</xdr:rowOff>
    </xdr:to>
    <xdr:sp macro="" textlink="">
      <xdr:nvSpPr>
        <xdr:cNvPr id="32" name="Text Box 1">
          <a:extLst>
            <a:ext uri="{FF2B5EF4-FFF2-40B4-BE49-F238E27FC236}">
              <a16:creationId xmlns:a16="http://schemas.microsoft.com/office/drawing/2014/main" id="{00000000-0008-0000-0C00-000020000000}"/>
            </a:ext>
          </a:extLst>
        </xdr:cNvPr>
        <xdr:cNvSpPr txBox="1">
          <a:spLocks noChangeArrowheads="1"/>
        </xdr:cNvSpPr>
      </xdr:nvSpPr>
      <xdr:spPr bwMode="auto">
        <a:xfrm>
          <a:off x="12012706" y="123825"/>
          <a:ext cx="459441"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twoCellAnchor>
    <xdr:from>
      <xdr:col>24</xdr:col>
      <xdr:colOff>190500</xdr:colOff>
      <xdr:row>0</xdr:row>
      <xdr:rowOff>123825</xdr:rowOff>
    </xdr:from>
    <xdr:to>
      <xdr:col>25</xdr:col>
      <xdr:colOff>0</xdr:colOff>
      <xdr:row>2</xdr:row>
      <xdr:rowOff>0</xdr:rowOff>
    </xdr:to>
    <xdr:sp macro="" textlink="">
      <xdr:nvSpPr>
        <xdr:cNvPr id="33" name="Text Box 1">
          <a:extLst>
            <a:ext uri="{FF2B5EF4-FFF2-40B4-BE49-F238E27FC236}">
              <a16:creationId xmlns:a16="http://schemas.microsoft.com/office/drawing/2014/main" id="{00000000-0008-0000-0C00-000021000000}"/>
            </a:ext>
          </a:extLst>
        </xdr:cNvPr>
        <xdr:cNvSpPr txBox="1">
          <a:spLocks noChangeArrowheads="1"/>
        </xdr:cNvSpPr>
      </xdr:nvSpPr>
      <xdr:spPr bwMode="auto">
        <a:xfrm>
          <a:off x="12012706" y="123825"/>
          <a:ext cx="459441"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twoCellAnchor>
    <xdr:from>
      <xdr:col>20</xdr:col>
      <xdr:colOff>190500</xdr:colOff>
      <xdr:row>0</xdr:row>
      <xdr:rowOff>123825</xdr:rowOff>
    </xdr:from>
    <xdr:to>
      <xdr:col>21</xdr:col>
      <xdr:colOff>0</xdr:colOff>
      <xdr:row>2</xdr:row>
      <xdr:rowOff>0</xdr:rowOff>
    </xdr:to>
    <xdr:sp macro="" textlink="">
      <xdr:nvSpPr>
        <xdr:cNvPr id="34" name="Text Box 1">
          <a:extLst>
            <a:ext uri="{FF2B5EF4-FFF2-40B4-BE49-F238E27FC236}">
              <a16:creationId xmlns:a16="http://schemas.microsoft.com/office/drawing/2014/main" id="{00000000-0008-0000-0C00-000022000000}"/>
            </a:ext>
          </a:extLst>
        </xdr:cNvPr>
        <xdr:cNvSpPr txBox="1">
          <a:spLocks noChangeArrowheads="1"/>
        </xdr:cNvSpPr>
      </xdr:nvSpPr>
      <xdr:spPr bwMode="auto">
        <a:xfrm>
          <a:off x="12001500" y="123825"/>
          <a:ext cx="4572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oneCellAnchor>
    <xdr:from>
      <xdr:col>7</xdr:col>
      <xdr:colOff>0</xdr:colOff>
      <xdr:row>402</xdr:row>
      <xdr:rowOff>0</xdr:rowOff>
    </xdr:from>
    <xdr:ext cx="85725" cy="221876"/>
    <xdr:sp macro="" textlink="">
      <xdr:nvSpPr>
        <xdr:cNvPr id="1368" name="Text Box 15">
          <a:extLst>
            <a:ext uri="{FF2B5EF4-FFF2-40B4-BE49-F238E27FC236}">
              <a16:creationId xmlns:a16="http://schemas.microsoft.com/office/drawing/2014/main" id="{00000000-0008-0000-0C00-000023000000}"/>
            </a:ext>
          </a:extLst>
        </xdr:cNvPr>
        <xdr:cNvSpPr txBox="1">
          <a:spLocks noChangeArrowheads="1"/>
        </xdr:cNvSpPr>
      </xdr:nvSpPr>
      <xdr:spPr bwMode="auto">
        <a:xfrm>
          <a:off x="4324350" y="547020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520</xdr:row>
      <xdr:rowOff>0</xdr:rowOff>
    </xdr:from>
    <xdr:ext cx="85725" cy="226919"/>
    <xdr:sp macro="" textlink="">
      <xdr:nvSpPr>
        <xdr:cNvPr id="36" name="Text Box 15">
          <a:extLst>
            <a:ext uri="{FF2B5EF4-FFF2-40B4-BE49-F238E27FC236}">
              <a16:creationId xmlns:a16="http://schemas.microsoft.com/office/drawing/2014/main" id="{00000000-0008-0000-0C00-000024000000}"/>
            </a:ext>
          </a:extLst>
        </xdr:cNvPr>
        <xdr:cNvSpPr txBox="1">
          <a:spLocks noChangeArrowheads="1"/>
        </xdr:cNvSpPr>
      </xdr:nvSpPr>
      <xdr:spPr bwMode="auto">
        <a:xfrm>
          <a:off x="4324350" y="7049452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404812</xdr:colOff>
      <xdr:row>480</xdr:row>
      <xdr:rowOff>25400</xdr:rowOff>
    </xdr:from>
    <xdr:ext cx="85725" cy="226920"/>
    <xdr:sp macro="" textlink="">
      <xdr:nvSpPr>
        <xdr:cNvPr id="37" name="Text Box 15">
          <a:extLst>
            <a:ext uri="{FF2B5EF4-FFF2-40B4-BE49-F238E27FC236}">
              <a16:creationId xmlns:a16="http://schemas.microsoft.com/office/drawing/2014/main" id="{00000000-0008-0000-0C00-000025000000}"/>
            </a:ext>
          </a:extLst>
        </xdr:cNvPr>
        <xdr:cNvSpPr txBox="1">
          <a:spLocks noChangeArrowheads="1"/>
        </xdr:cNvSpPr>
      </xdr:nvSpPr>
      <xdr:spPr bwMode="auto">
        <a:xfrm>
          <a:off x="5095875" y="76511150"/>
          <a:ext cx="85725" cy="2269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406</xdr:row>
      <xdr:rowOff>0</xdr:rowOff>
    </xdr:from>
    <xdr:ext cx="85725" cy="221876"/>
    <xdr:sp macro="" textlink="">
      <xdr:nvSpPr>
        <xdr:cNvPr id="38" name="Text Box 15">
          <a:extLst>
            <a:ext uri="{FF2B5EF4-FFF2-40B4-BE49-F238E27FC236}">
              <a16:creationId xmlns:a16="http://schemas.microsoft.com/office/drawing/2014/main" id="{00000000-0008-0000-0C00-000026000000}"/>
            </a:ext>
          </a:extLst>
        </xdr:cNvPr>
        <xdr:cNvSpPr txBox="1">
          <a:spLocks noChangeArrowheads="1"/>
        </xdr:cNvSpPr>
      </xdr:nvSpPr>
      <xdr:spPr bwMode="auto">
        <a:xfrm>
          <a:off x="4331368" y="5305926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401</xdr:row>
      <xdr:rowOff>0</xdr:rowOff>
    </xdr:from>
    <xdr:ext cx="85725" cy="221876"/>
    <xdr:sp macro="" textlink="">
      <xdr:nvSpPr>
        <xdr:cNvPr id="39" name="Text Box 15">
          <a:extLst>
            <a:ext uri="{FF2B5EF4-FFF2-40B4-BE49-F238E27FC236}">
              <a16:creationId xmlns:a16="http://schemas.microsoft.com/office/drawing/2014/main" id="{00000000-0008-0000-0C00-000027000000}"/>
            </a:ext>
          </a:extLst>
        </xdr:cNvPr>
        <xdr:cNvSpPr txBox="1">
          <a:spLocks noChangeArrowheads="1"/>
        </xdr:cNvSpPr>
      </xdr:nvSpPr>
      <xdr:spPr bwMode="auto">
        <a:xfrm>
          <a:off x="4324350" y="545115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402</xdr:row>
      <xdr:rowOff>0</xdr:rowOff>
    </xdr:from>
    <xdr:ext cx="85725" cy="221876"/>
    <xdr:sp macro="" textlink="">
      <xdr:nvSpPr>
        <xdr:cNvPr id="1370" name="Text Box 15">
          <a:extLst>
            <a:ext uri="{FF2B5EF4-FFF2-40B4-BE49-F238E27FC236}">
              <a16:creationId xmlns:a16="http://schemas.microsoft.com/office/drawing/2014/main" id="{00000000-0008-0000-0C00-000029000000}"/>
            </a:ext>
          </a:extLst>
        </xdr:cNvPr>
        <xdr:cNvSpPr txBox="1">
          <a:spLocks noChangeArrowheads="1"/>
        </xdr:cNvSpPr>
      </xdr:nvSpPr>
      <xdr:spPr bwMode="auto">
        <a:xfrm>
          <a:off x="4324350" y="547020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685800</xdr:colOff>
      <xdr:row>361</xdr:row>
      <xdr:rowOff>152400</xdr:rowOff>
    </xdr:from>
    <xdr:ext cx="85725" cy="221876"/>
    <xdr:sp macro="" textlink="">
      <xdr:nvSpPr>
        <xdr:cNvPr id="42" name="Text Box 15">
          <a:extLst>
            <a:ext uri="{FF2B5EF4-FFF2-40B4-BE49-F238E27FC236}">
              <a16:creationId xmlns:a16="http://schemas.microsoft.com/office/drawing/2014/main" id="{00000000-0008-0000-0C00-00002A000000}"/>
            </a:ext>
          </a:extLst>
        </xdr:cNvPr>
        <xdr:cNvSpPr txBox="1">
          <a:spLocks noChangeArrowheads="1"/>
        </xdr:cNvSpPr>
      </xdr:nvSpPr>
      <xdr:spPr bwMode="auto">
        <a:xfrm>
          <a:off x="10496550" y="561879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266700</xdr:colOff>
      <xdr:row>361</xdr:row>
      <xdr:rowOff>76200</xdr:rowOff>
    </xdr:from>
    <xdr:ext cx="85725" cy="221876"/>
    <xdr:sp macro="" textlink="">
      <xdr:nvSpPr>
        <xdr:cNvPr id="43" name="Text Box 15">
          <a:extLst>
            <a:ext uri="{FF2B5EF4-FFF2-40B4-BE49-F238E27FC236}">
              <a16:creationId xmlns:a16="http://schemas.microsoft.com/office/drawing/2014/main" id="{00000000-0008-0000-0C00-00002B000000}"/>
            </a:ext>
          </a:extLst>
        </xdr:cNvPr>
        <xdr:cNvSpPr txBox="1">
          <a:spLocks noChangeArrowheads="1"/>
        </xdr:cNvSpPr>
      </xdr:nvSpPr>
      <xdr:spPr bwMode="auto">
        <a:xfrm>
          <a:off x="4724400" y="614934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xdr:col>
      <xdr:colOff>44824</xdr:colOff>
      <xdr:row>1</xdr:row>
      <xdr:rowOff>44824</xdr:rowOff>
    </xdr:from>
    <xdr:to>
      <xdr:col>4</xdr:col>
      <xdr:colOff>389409</xdr:colOff>
      <xdr:row>6</xdr:row>
      <xdr:rowOff>35548</xdr:rowOff>
    </xdr:to>
    <xdr:pic>
      <xdr:nvPicPr>
        <xdr:cNvPr id="44" name="Picture 43">
          <a:extLst>
            <a:ext uri="{FF2B5EF4-FFF2-40B4-BE49-F238E27FC236}">
              <a16:creationId xmlns:a16="http://schemas.microsoft.com/office/drawing/2014/main" id="{00000000-0008-0000-0C00-00002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0624" y="235324"/>
          <a:ext cx="894100" cy="874644"/>
        </a:xfrm>
        <a:prstGeom prst="rect">
          <a:avLst/>
        </a:prstGeom>
      </xdr:spPr>
    </xdr:pic>
    <xdr:clientData/>
  </xdr:twoCellAnchor>
  <xdr:twoCellAnchor>
    <xdr:from>
      <xdr:col>5</xdr:col>
      <xdr:colOff>17929</xdr:colOff>
      <xdr:row>1</xdr:row>
      <xdr:rowOff>71718</xdr:rowOff>
    </xdr:from>
    <xdr:to>
      <xdr:col>12</xdr:col>
      <xdr:colOff>597776</xdr:colOff>
      <xdr:row>5</xdr:row>
      <xdr:rowOff>138546</xdr:rowOff>
    </xdr:to>
    <xdr:sp macro="" textlink="">
      <xdr:nvSpPr>
        <xdr:cNvPr id="45" name="TextBox 44">
          <a:extLst>
            <a:ext uri="{FF2B5EF4-FFF2-40B4-BE49-F238E27FC236}">
              <a16:creationId xmlns:a16="http://schemas.microsoft.com/office/drawing/2014/main" id="{00000000-0008-0000-0C00-00002D000000}"/>
            </a:ext>
          </a:extLst>
        </xdr:cNvPr>
        <xdr:cNvSpPr txBox="1"/>
      </xdr:nvSpPr>
      <xdr:spPr>
        <a:xfrm>
          <a:off x="3328688" y="255649"/>
          <a:ext cx="4692019" cy="802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3000" b="0" cap="none" baseline="0">
              <a:solidFill>
                <a:schemeClr val="accent1"/>
              </a:solidFill>
              <a:latin typeface="+mn-lt"/>
            </a:rPr>
            <a:t>Spotlight:</a:t>
          </a:r>
          <a:br>
            <a:rPr lang="en-AU" sz="1500" cap="all" baseline="0">
              <a:solidFill>
                <a:schemeClr val="accent1"/>
              </a:solidFill>
              <a:latin typeface="+mn-lt"/>
            </a:rPr>
          </a:br>
          <a:r>
            <a:rPr lang="en-AU" sz="1500" cap="none" baseline="0">
              <a:solidFill>
                <a:schemeClr val="accent1"/>
              </a:solidFill>
              <a:latin typeface="+mn-lt"/>
            </a:rPr>
            <a:t>ETPs</a:t>
          </a:r>
        </a:p>
        <a:p>
          <a:endParaRPr lang="en-AU" sz="1500" cap="none" baseline="0">
            <a:solidFill>
              <a:schemeClr val="bg1"/>
            </a:solidFill>
            <a:latin typeface="+mn-lt"/>
          </a:endParaRPr>
        </a:p>
      </xdr:txBody>
    </xdr:sp>
    <xdr:clientData/>
  </xdr:twoCellAnchor>
  <xdr:oneCellAnchor>
    <xdr:from>
      <xdr:col>9</xdr:col>
      <xdr:colOff>0</xdr:colOff>
      <xdr:row>406</xdr:row>
      <xdr:rowOff>0</xdr:rowOff>
    </xdr:from>
    <xdr:ext cx="85725" cy="221876"/>
    <xdr:sp macro="" textlink="">
      <xdr:nvSpPr>
        <xdr:cNvPr id="46" name="Text Box 15">
          <a:extLst>
            <a:ext uri="{FF2B5EF4-FFF2-40B4-BE49-F238E27FC236}">
              <a16:creationId xmlns:a16="http://schemas.microsoft.com/office/drawing/2014/main" id="{00000000-0008-0000-0C00-00002E000000}"/>
            </a:ext>
          </a:extLst>
        </xdr:cNvPr>
        <xdr:cNvSpPr txBox="1">
          <a:spLocks noChangeArrowheads="1"/>
        </xdr:cNvSpPr>
      </xdr:nvSpPr>
      <xdr:spPr bwMode="auto">
        <a:xfrm>
          <a:off x="5372100" y="550830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406</xdr:row>
      <xdr:rowOff>0</xdr:rowOff>
    </xdr:from>
    <xdr:ext cx="85725" cy="221876"/>
    <xdr:sp macro="" textlink="">
      <xdr:nvSpPr>
        <xdr:cNvPr id="47" name="Text Box 15">
          <a:extLst>
            <a:ext uri="{FF2B5EF4-FFF2-40B4-BE49-F238E27FC236}">
              <a16:creationId xmlns:a16="http://schemas.microsoft.com/office/drawing/2014/main" id="{00000000-0008-0000-0C00-00002F000000}"/>
            </a:ext>
          </a:extLst>
        </xdr:cNvPr>
        <xdr:cNvSpPr txBox="1">
          <a:spLocks noChangeArrowheads="1"/>
        </xdr:cNvSpPr>
      </xdr:nvSpPr>
      <xdr:spPr bwMode="auto">
        <a:xfrm>
          <a:off x="5372100" y="550830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1724025</xdr:colOff>
      <xdr:row>406</xdr:row>
      <xdr:rowOff>84365</xdr:rowOff>
    </xdr:from>
    <xdr:ext cx="85725" cy="221876"/>
    <xdr:sp macro="" textlink="">
      <xdr:nvSpPr>
        <xdr:cNvPr id="48" name="Text Box 15">
          <a:extLst>
            <a:ext uri="{FF2B5EF4-FFF2-40B4-BE49-F238E27FC236}">
              <a16:creationId xmlns:a16="http://schemas.microsoft.com/office/drawing/2014/main" id="{00000000-0008-0000-0C00-000030000000}"/>
            </a:ext>
          </a:extLst>
        </xdr:cNvPr>
        <xdr:cNvSpPr txBox="1">
          <a:spLocks noChangeArrowheads="1"/>
        </xdr:cNvSpPr>
      </xdr:nvSpPr>
      <xdr:spPr bwMode="auto">
        <a:xfrm>
          <a:off x="3667125" y="5592944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391886</xdr:colOff>
      <xdr:row>404</xdr:row>
      <xdr:rowOff>119743</xdr:rowOff>
    </xdr:from>
    <xdr:ext cx="85725" cy="221876"/>
    <xdr:sp macro="" textlink="">
      <xdr:nvSpPr>
        <xdr:cNvPr id="1369" name="Text Box 15">
          <a:extLst>
            <a:ext uri="{FF2B5EF4-FFF2-40B4-BE49-F238E27FC236}">
              <a16:creationId xmlns:a16="http://schemas.microsoft.com/office/drawing/2014/main" id="{00000000-0008-0000-0C00-000031000000}"/>
            </a:ext>
          </a:extLst>
        </xdr:cNvPr>
        <xdr:cNvSpPr txBox="1">
          <a:spLocks noChangeArrowheads="1"/>
        </xdr:cNvSpPr>
      </xdr:nvSpPr>
      <xdr:spPr bwMode="auto">
        <a:xfrm>
          <a:off x="9507311" y="5501231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406</xdr:row>
      <xdr:rowOff>0</xdr:rowOff>
    </xdr:from>
    <xdr:ext cx="85725" cy="221876"/>
    <xdr:sp macro="" textlink="">
      <xdr:nvSpPr>
        <xdr:cNvPr id="50" name="Text Box 15">
          <a:extLst>
            <a:ext uri="{FF2B5EF4-FFF2-40B4-BE49-F238E27FC236}">
              <a16:creationId xmlns:a16="http://schemas.microsoft.com/office/drawing/2014/main" id="{00000000-0008-0000-0C00-000032000000}"/>
            </a:ext>
          </a:extLst>
        </xdr:cNvPr>
        <xdr:cNvSpPr txBox="1">
          <a:spLocks noChangeArrowheads="1"/>
        </xdr:cNvSpPr>
      </xdr:nvSpPr>
      <xdr:spPr bwMode="auto">
        <a:xfrm>
          <a:off x="5372100" y="550830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406</xdr:row>
      <xdr:rowOff>0</xdr:rowOff>
    </xdr:from>
    <xdr:ext cx="85725" cy="221876"/>
    <xdr:sp macro="" textlink="">
      <xdr:nvSpPr>
        <xdr:cNvPr id="51" name="Text Box 15">
          <a:extLst>
            <a:ext uri="{FF2B5EF4-FFF2-40B4-BE49-F238E27FC236}">
              <a16:creationId xmlns:a16="http://schemas.microsoft.com/office/drawing/2014/main" id="{00000000-0008-0000-0C00-000033000000}"/>
            </a:ext>
          </a:extLst>
        </xdr:cNvPr>
        <xdr:cNvSpPr txBox="1">
          <a:spLocks noChangeArrowheads="1"/>
        </xdr:cNvSpPr>
      </xdr:nvSpPr>
      <xdr:spPr bwMode="auto">
        <a:xfrm>
          <a:off x="5372100" y="550830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406</xdr:row>
      <xdr:rowOff>0</xdr:rowOff>
    </xdr:from>
    <xdr:ext cx="85725" cy="221876"/>
    <xdr:sp macro="" textlink="">
      <xdr:nvSpPr>
        <xdr:cNvPr id="52" name="Text Box 15">
          <a:extLst>
            <a:ext uri="{FF2B5EF4-FFF2-40B4-BE49-F238E27FC236}">
              <a16:creationId xmlns:a16="http://schemas.microsoft.com/office/drawing/2014/main" id="{00000000-0008-0000-0C00-000034000000}"/>
            </a:ext>
          </a:extLst>
        </xdr:cNvPr>
        <xdr:cNvSpPr txBox="1">
          <a:spLocks noChangeArrowheads="1"/>
        </xdr:cNvSpPr>
      </xdr:nvSpPr>
      <xdr:spPr bwMode="auto">
        <a:xfrm>
          <a:off x="4781550" y="550830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406</xdr:row>
      <xdr:rowOff>0</xdr:rowOff>
    </xdr:from>
    <xdr:ext cx="85725" cy="221876"/>
    <xdr:sp macro="" textlink="">
      <xdr:nvSpPr>
        <xdr:cNvPr id="53" name="Text Box 15">
          <a:extLst>
            <a:ext uri="{FF2B5EF4-FFF2-40B4-BE49-F238E27FC236}">
              <a16:creationId xmlns:a16="http://schemas.microsoft.com/office/drawing/2014/main" id="{00000000-0008-0000-0C00-000035000000}"/>
            </a:ext>
          </a:extLst>
        </xdr:cNvPr>
        <xdr:cNvSpPr txBox="1">
          <a:spLocks noChangeArrowheads="1"/>
        </xdr:cNvSpPr>
      </xdr:nvSpPr>
      <xdr:spPr bwMode="auto">
        <a:xfrm>
          <a:off x="4781550" y="550830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406</xdr:row>
      <xdr:rowOff>0</xdr:rowOff>
    </xdr:from>
    <xdr:ext cx="85725" cy="221876"/>
    <xdr:sp macro="" textlink="">
      <xdr:nvSpPr>
        <xdr:cNvPr id="54" name="Text Box 15">
          <a:extLst>
            <a:ext uri="{FF2B5EF4-FFF2-40B4-BE49-F238E27FC236}">
              <a16:creationId xmlns:a16="http://schemas.microsoft.com/office/drawing/2014/main" id="{00000000-0008-0000-0C00-000036000000}"/>
            </a:ext>
          </a:extLst>
        </xdr:cNvPr>
        <xdr:cNvSpPr txBox="1">
          <a:spLocks noChangeArrowheads="1"/>
        </xdr:cNvSpPr>
      </xdr:nvSpPr>
      <xdr:spPr bwMode="auto">
        <a:xfrm>
          <a:off x="4781550" y="550830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406</xdr:row>
      <xdr:rowOff>0</xdr:rowOff>
    </xdr:from>
    <xdr:ext cx="85725" cy="221876"/>
    <xdr:sp macro="" textlink="">
      <xdr:nvSpPr>
        <xdr:cNvPr id="55" name="Text Box 15">
          <a:extLst>
            <a:ext uri="{FF2B5EF4-FFF2-40B4-BE49-F238E27FC236}">
              <a16:creationId xmlns:a16="http://schemas.microsoft.com/office/drawing/2014/main" id="{00000000-0008-0000-0C00-000037000000}"/>
            </a:ext>
          </a:extLst>
        </xdr:cNvPr>
        <xdr:cNvSpPr txBox="1">
          <a:spLocks noChangeArrowheads="1"/>
        </xdr:cNvSpPr>
      </xdr:nvSpPr>
      <xdr:spPr bwMode="auto">
        <a:xfrm>
          <a:off x="4781550" y="550830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21</xdr:col>
      <xdr:colOff>190500</xdr:colOff>
      <xdr:row>0</xdr:row>
      <xdr:rowOff>123825</xdr:rowOff>
    </xdr:from>
    <xdr:to>
      <xdr:col>22</xdr:col>
      <xdr:colOff>0</xdr:colOff>
      <xdr:row>2</xdr:row>
      <xdr:rowOff>0</xdr:rowOff>
    </xdr:to>
    <xdr:sp macro="" textlink="">
      <xdr:nvSpPr>
        <xdr:cNvPr id="56" name="Text Box 1">
          <a:extLst>
            <a:ext uri="{FF2B5EF4-FFF2-40B4-BE49-F238E27FC236}">
              <a16:creationId xmlns:a16="http://schemas.microsoft.com/office/drawing/2014/main" id="{00000000-0008-0000-0C00-000038000000}"/>
            </a:ext>
          </a:extLst>
        </xdr:cNvPr>
        <xdr:cNvSpPr txBox="1">
          <a:spLocks noChangeArrowheads="1"/>
        </xdr:cNvSpPr>
      </xdr:nvSpPr>
      <xdr:spPr bwMode="auto">
        <a:xfrm>
          <a:off x="12496800" y="1238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twoCellAnchor>
    <xdr:from>
      <xdr:col>22</xdr:col>
      <xdr:colOff>190500</xdr:colOff>
      <xdr:row>0</xdr:row>
      <xdr:rowOff>123825</xdr:rowOff>
    </xdr:from>
    <xdr:to>
      <xdr:col>23</xdr:col>
      <xdr:colOff>0</xdr:colOff>
      <xdr:row>2</xdr:row>
      <xdr:rowOff>0</xdr:rowOff>
    </xdr:to>
    <xdr:sp macro="" textlink="">
      <xdr:nvSpPr>
        <xdr:cNvPr id="57" name="Text Box 1">
          <a:extLst>
            <a:ext uri="{FF2B5EF4-FFF2-40B4-BE49-F238E27FC236}">
              <a16:creationId xmlns:a16="http://schemas.microsoft.com/office/drawing/2014/main" id="{00000000-0008-0000-0C00-000039000000}"/>
            </a:ext>
          </a:extLst>
        </xdr:cNvPr>
        <xdr:cNvSpPr txBox="1">
          <a:spLocks noChangeArrowheads="1"/>
        </xdr:cNvSpPr>
      </xdr:nvSpPr>
      <xdr:spPr bwMode="auto">
        <a:xfrm>
          <a:off x="12687300" y="123825"/>
          <a:ext cx="5619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twoCellAnchor>
    <xdr:from>
      <xdr:col>23</xdr:col>
      <xdr:colOff>190500</xdr:colOff>
      <xdr:row>0</xdr:row>
      <xdr:rowOff>123825</xdr:rowOff>
    </xdr:from>
    <xdr:to>
      <xdr:col>24</xdr:col>
      <xdr:colOff>0</xdr:colOff>
      <xdr:row>2</xdr:row>
      <xdr:rowOff>0</xdr:rowOff>
    </xdr:to>
    <xdr:sp macro="" textlink="">
      <xdr:nvSpPr>
        <xdr:cNvPr id="58" name="Text Box 1">
          <a:extLst>
            <a:ext uri="{FF2B5EF4-FFF2-40B4-BE49-F238E27FC236}">
              <a16:creationId xmlns:a16="http://schemas.microsoft.com/office/drawing/2014/main" id="{00000000-0008-0000-0C00-00003A000000}"/>
            </a:ext>
          </a:extLst>
        </xdr:cNvPr>
        <xdr:cNvSpPr txBox="1">
          <a:spLocks noChangeArrowheads="1"/>
        </xdr:cNvSpPr>
      </xdr:nvSpPr>
      <xdr:spPr bwMode="auto">
        <a:xfrm>
          <a:off x="13287375" y="1238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twoCellAnchor>
    <xdr:from>
      <xdr:col>24</xdr:col>
      <xdr:colOff>190500</xdr:colOff>
      <xdr:row>0</xdr:row>
      <xdr:rowOff>123825</xdr:rowOff>
    </xdr:from>
    <xdr:to>
      <xdr:col>25</xdr:col>
      <xdr:colOff>0</xdr:colOff>
      <xdr:row>2</xdr:row>
      <xdr:rowOff>0</xdr:rowOff>
    </xdr:to>
    <xdr:sp macro="" textlink="">
      <xdr:nvSpPr>
        <xdr:cNvPr id="59" name="Text Box 1">
          <a:extLst>
            <a:ext uri="{FF2B5EF4-FFF2-40B4-BE49-F238E27FC236}">
              <a16:creationId xmlns:a16="http://schemas.microsoft.com/office/drawing/2014/main" id="{00000000-0008-0000-0C00-00003B000000}"/>
            </a:ext>
          </a:extLst>
        </xdr:cNvPr>
        <xdr:cNvSpPr txBox="1">
          <a:spLocks noChangeArrowheads="1"/>
        </xdr:cNvSpPr>
      </xdr:nvSpPr>
      <xdr:spPr bwMode="auto">
        <a:xfrm>
          <a:off x="13477875" y="123825"/>
          <a:ext cx="8382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oneCellAnchor>
    <xdr:from>
      <xdr:col>7</xdr:col>
      <xdr:colOff>0</xdr:colOff>
      <xdr:row>520</xdr:row>
      <xdr:rowOff>0</xdr:rowOff>
    </xdr:from>
    <xdr:ext cx="85725" cy="226919"/>
    <xdr:sp macro="" textlink="">
      <xdr:nvSpPr>
        <xdr:cNvPr id="60" name="Text Box 15">
          <a:extLst>
            <a:ext uri="{FF2B5EF4-FFF2-40B4-BE49-F238E27FC236}">
              <a16:creationId xmlns:a16="http://schemas.microsoft.com/office/drawing/2014/main" id="{00000000-0008-0000-0C00-00003C000000}"/>
            </a:ext>
          </a:extLst>
        </xdr:cNvPr>
        <xdr:cNvSpPr txBox="1">
          <a:spLocks noChangeArrowheads="1"/>
        </xdr:cNvSpPr>
      </xdr:nvSpPr>
      <xdr:spPr bwMode="auto">
        <a:xfrm>
          <a:off x="4324350"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520</xdr:row>
      <xdr:rowOff>0</xdr:rowOff>
    </xdr:from>
    <xdr:ext cx="85725" cy="226919"/>
    <xdr:sp macro="" textlink="">
      <xdr:nvSpPr>
        <xdr:cNvPr id="61" name="Text Box 15">
          <a:extLst>
            <a:ext uri="{FF2B5EF4-FFF2-40B4-BE49-F238E27FC236}">
              <a16:creationId xmlns:a16="http://schemas.microsoft.com/office/drawing/2014/main" id="{00000000-0008-0000-0C00-00003D000000}"/>
            </a:ext>
          </a:extLst>
        </xdr:cNvPr>
        <xdr:cNvSpPr txBox="1">
          <a:spLocks noChangeArrowheads="1"/>
        </xdr:cNvSpPr>
      </xdr:nvSpPr>
      <xdr:spPr bwMode="auto">
        <a:xfrm>
          <a:off x="4781550"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520</xdr:row>
      <xdr:rowOff>0</xdr:rowOff>
    </xdr:from>
    <xdr:ext cx="85725" cy="226919"/>
    <xdr:sp macro="" textlink="">
      <xdr:nvSpPr>
        <xdr:cNvPr id="62" name="Text Box 15">
          <a:extLst>
            <a:ext uri="{FF2B5EF4-FFF2-40B4-BE49-F238E27FC236}">
              <a16:creationId xmlns:a16="http://schemas.microsoft.com/office/drawing/2014/main" id="{00000000-0008-0000-0C00-00003E000000}"/>
            </a:ext>
          </a:extLst>
        </xdr:cNvPr>
        <xdr:cNvSpPr txBox="1">
          <a:spLocks noChangeArrowheads="1"/>
        </xdr:cNvSpPr>
      </xdr:nvSpPr>
      <xdr:spPr bwMode="auto">
        <a:xfrm>
          <a:off x="5372100"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520</xdr:row>
      <xdr:rowOff>0</xdr:rowOff>
    </xdr:from>
    <xdr:ext cx="85725" cy="226919"/>
    <xdr:sp macro="" textlink="">
      <xdr:nvSpPr>
        <xdr:cNvPr id="63" name="Text Box 15">
          <a:extLst>
            <a:ext uri="{FF2B5EF4-FFF2-40B4-BE49-F238E27FC236}">
              <a16:creationId xmlns:a16="http://schemas.microsoft.com/office/drawing/2014/main" id="{00000000-0008-0000-0C00-00003F000000}"/>
            </a:ext>
          </a:extLst>
        </xdr:cNvPr>
        <xdr:cNvSpPr txBox="1">
          <a:spLocks noChangeArrowheads="1"/>
        </xdr:cNvSpPr>
      </xdr:nvSpPr>
      <xdr:spPr bwMode="auto">
        <a:xfrm>
          <a:off x="5876925"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520</xdr:row>
      <xdr:rowOff>0</xdr:rowOff>
    </xdr:from>
    <xdr:ext cx="85725" cy="226919"/>
    <xdr:sp macro="" textlink="">
      <xdr:nvSpPr>
        <xdr:cNvPr id="64" name="Text Box 15">
          <a:extLst>
            <a:ext uri="{FF2B5EF4-FFF2-40B4-BE49-F238E27FC236}">
              <a16:creationId xmlns:a16="http://schemas.microsoft.com/office/drawing/2014/main" id="{00000000-0008-0000-0C00-000040000000}"/>
            </a:ext>
          </a:extLst>
        </xdr:cNvPr>
        <xdr:cNvSpPr txBox="1">
          <a:spLocks noChangeArrowheads="1"/>
        </xdr:cNvSpPr>
      </xdr:nvSpPr>
      <xdr:spPr bwMode="auto">
        <a:xfrm>
          <a:off x="6667500"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0</xdr:colOff>
      <xdr:row>520</xdr:row>
      <xdr:rowOff>0</xdr:rowOff>
    </xdr:from>
    <xdr:ext cx="85725" cy="226919"/>
    <xdr:sp macro="" textlink="">
      <xdr:nvSpPr>
        <xdr:cNvPr id="65" name="Text Box 15">
          <a:extLst>
            <a:ext uri="{FF2B5EF4-FFF2-40B4-BE49-F238E27FC236}">
              <a16:creationId xmlns:a16="http://schemas.microsoft.com/office/drawing/2014/main" id="{00000000-0008-0000-0C00-000041000000}"/>
            </a:ext>
          </a:extLst>
        </xdr:cNvPr>
        <xdr:cNvSpPr txBox="1">
          <a:spLocks noChangeArrowheads="1"/>
        </xdr:cNvSpPr>
      </xdr:nvSpPr>
      <xdr:spPr bwMode="auto">
        <a:xfrm>
          <a:off x="7458075"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14</xdr:col>
      <xdr:colOff>0</xdr:colOff>
      <xdr:row>520</xdr:row>
      <xdr:rowOff>0</xdr:rowOff>
    </xdr:from>
    <xdr:ext cx="85725" cy="226919"/>
    <xdr:sp macro="" textlink="">
      <xdr:nvSpPr>
        <xdr:cNvPr id="66" name="Text Box 15">
          <a:extLst>
            <a:ext uri="{FF2B5EF4-FFF2-40B4-BE49-F238E27FC236}">
              <a16:creationId xmlns:a16="http://schemas.microsoft.com/office/drawing/2014/main" id="{00000000-0008-0000-0C00-000042000000}"/>
            </a:ext>
          </a:extLst>
        </xdr:cNvPr>
        <xdr:cNvSpPr txBox="1">
          <a:spLocks noChangeArrowheads="1"/>
        </xdr:cNvSpPr>
      </xdr:nvSpPr>
      <xdr:spPr bwMode="auto">
        <a:xfrm>
          <a:off x="8248650"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520</xdr:row>
      <xdr:rowOff>0</xdr:rowOff>
    </xdr:from>
    <xdr:ext cx="85725" cy="226919"/>
    <xdr:sp macro="" textlink="">
      <xdr:nvSpPr>
        <xdr:cNvPr id="67" name="Text Box 15">
          <a:extLst>
            <a:ext uri="{FF2B5EF4-FFF2-40B4-BE49-F238E27FC236}">
              <a16:creationId xmlns:a16="http://schemas.microsoft.com/office/drawing/2014/main" id="{00000000-0008-0000-0C00-000043000000}"/>
            </a:ext>
          </a:extLst>
        </xdr:cNvPr>
        <xdr:cNvSpPr txBox="1">
          <a:spLocks noChangeArrowheads="1"/>
        </xdr:cNvSpPr>
      </xdr:nvSpPr>
      <xdr:spPr bwMode="auto">
        <a:xfrm>
          <a:off x="9115425"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520</xdr:row>
      <xdr:rowOff>0</xdr:rowOff>
    </xdr:from>
    <xdr:ext cx="85725" cy="226919"/>
    <xdr:sp macro="" textlink="">
      <xdr:nvSpPr>
        <xdr:cNvPr id="68" name="Text Box 15">
          <a:extLst>
            <a:ext uri="{FF2B5EF4-FFF2-40B4-BE49-F238E27FC236}">
              <a16:creationId xmlns:a16="http://schemas.microsoft.com/office/drawing/2014/main" id="{00000000-0008-0000-0C00-000044000000}"/>
            </a:ext>
          </a:extLst>
        </xdr:cNvPr>
        <xdr:cNvSpPr txBox="1">
          <a:spLocks noChangeArrowheads="1"/>
        </xdr:cNvSpPr>
      </xdr:nvSpPr>
      <xdr:spPr bwMode="auto">
        <a:xfrm>
          <a:off x="9810750"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0</xdr:colOff>
      <xdr:row>520</xdr:row>
      <xdr:rowOff>0</xdr:rowOff>
    </xdr:from>
    <xdr:ext cx="85725" cy="226919"/>
    <xdr:sp macro="" textlink="">
      <xdr:nvSpPr>
        <xdr:cNvPr id="69" name="Text Box 15">
          <a:extLst>
            <a:ext uri="{FF2B5EF4-FFF2-40B4-BE49-F238E27FC236}">
              <a16:creationId xmlns:a16="http://schemas.microsoft.com/office/drawing/2014/main" id="{00000000-0008-0000-0C00-000045000000}"/>
            </a:ext>
          </a:extLst>
        </xdr:cNvPr>
        <xdr:cNvSpPr txBox="1">
          <a:spLocks noChangeArrowheads="1"/>
        </xdr:cNvSpPr>
      </xdr:nvSpPr>
      <xdr:spPr bwMode="auto">
        <a:xfrm>
          <a:off x="10515600"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19</xdr:col>
      <xdr:colOff>0</xdr:colOff>
      <xdr:row>520</xdr:row>
      <xdr:rowOff>0</xdr:rowOff>
    </xdr:from>
    <xdr:ext cx="85725" cy="226919"/>
    <xdr:sp macro="" textlink="">
      <xdr:nvSpPr>
        <xdr:cNvPr id="70" name="Text Box 15">
          <a:extLst>
            <a:ext uri="{FF2B5EF4-FFF2-40B4-BE49-F238E27FC236}">
              <a16:creationId xmlns:a16="http://schemas.microsoft.com/office/drawing/2014/main" id="{00000000-0008-0000-0C00-000046000000}"/>
            </a:ext>
          </a:extLst>
        </xdr:cNvPr>
        <xdr:cNvSpPr txBox="1">
          <a:spLocks noChangeArrowheads="1"/>
        </xdr:cNvSpPr>
      </xdr:nvSpPr>
      <xdr:spPr bwMode="auto">
        <a:xfrm>
          <a:off x="11163300"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20</xdr:col>
      <xdr:colOff>0</xdr:colOff>
      <xdr:row>520</xdr:row>
      <xdr:rowOff>0</xdr:rowOff>
    </xdr:from>
    <xdr:ext cx="85725" cy="226919"/>
    <xdr:sp macro="" textlink="">
      <xdr:nvSpPr>
        <xdr:cNvPr id="71" name="Text Box 15">
          <a:extLst>
            <a:ext uri="{FF2B5EF4-FFF2-40B4-BE49-F238E27FC236}">
              <a16:creationId xmlns:a16="http://schemas.microsoft.com/office/drawing/2014/main" id="{00000000-0008-0000-0C00-000047000000}"/>
            </a:ext>
          </a:extLst>
        </xdr:cNvPr>
        <xdr:cNvSpPr txBox="1">
          <a:spLocks noChangeArrowheads="1"/>
        </xdr:cNvSpPr>
      </xdr:nvSpPr>
      <xdr:spPr bwMode="auto">
        <a:xfrm>
          <a:off x="11811000"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520</xdr:row>
      <xdr:rowOff>0</xdr:rowOff>
    </xdr:from>
    <xdr:ext cx="85725" cy="226919"/>
    <xdr:sp macro="" textlink="">
      <xdr:nvSpPr>
        <xdr:cNvPr id="72" name="Text Box 15">
          <a:extLst>
            <a:ext uri="{FF2B5EF4-FFF2-40B4-BE49-F238E27FC236}">
              <a16:creationId xmlns:a16="http://schemas.microsoft.com/office/drawing/2014/main" id="{00000000-0008-0000-0C00-000048000000}"/>
            </a:ext>
          </a:extLst>
        </xdr:cNvPr>
        <xdr:cNvSpPr txBox="1">
          <a:spLocks noChangeArrowheads="1"/>
        </xdr:cNvSpPr>
      </xdr:nvSpPr>
      <xdr:spPr bwMode="auto">
        <a:xfrm>
          <a:off x="12458700"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22</xdr:col>
      <xdr:colOff>0</xdr:colOff>
      <xdr:row>520</xdr:row>
      <xdr:rowOff>0</xdr:rowOff>
    </xdr:from>
    <xdr:ext cx="85725" cy="226919"/>
    <xdr:sp macro="" textlink="">
      <xdr:nvSpPr>
        <xdr:cNvPr id="73" name="Text Box 15">
          <a:extLst>
            <a:ext uri="{FF2B5EF4-FFF2-40B4-BE49-F238E27FC236}">
              <a16:creationId xmlns:a16="http://schemas.microsoft.com/office/drawing/2014/main" id="{00000000-0008-0000-0C00-000049000000}"/>
            </a:ext>
          </a:extLst>
        </xdr:cNvPr>
        <xdr:cNvSpPr txBox="1">
          <a:spLocks noChangeArrowheads="1"/>
        </xdr:cNvSpPr>
      </xdr:nvSpPr>
      <xdr:spPr bwMode="auto">
        <a:xfrm>
          <a:off x="12496800"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23</xdr:col>
      <xdr:colOff>0</xdr:colOff>
      <xdr:row>520</xdr:row>
      <xdr:rowOff>0</xdr:rowOff>
    </xdr:from>
    <xdr:ext cx="85725" cy="226919"/>
    <xdr:sp macro="" textlink="">
      <xdr:nvSpPr>
        <xdr:cNvPr id="74" name="Text Box 15">
          <a:extLst>
            <a:ext uri="{FF2B5EF4-FFF2-40B4-BE49-F238E27FC236}">
              <a16:creationId xmlns:a16="http://schemas.microsoft.com/office/drawing/2014/main" id="{00000000-0008-0000-0C00-00004A000000}"/>
            </a:ext>
          </a:extLst>
        </xdr:cNvPr>
        <xdr:cNvSpPr txBox="1">
          <a:spLocks noChangeArrowheads="1"/>
        </xdr:cNvSpPr>
      </xdr:nvSpPr>
      <xdr:spPr bwMode="auto">
        <a:xfrm>
          <a:off x="13249275"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24</xdr:col>
      <xdr:colOff>0</xdr:colOff>
      <xdr:row>520</xdr:row>
      <xdr:rowOff>0</xdr:rowOff>
    </xdr:from>
    <xdr:ext cx="85725" cy="226919"/>
    <xdr:sp macro="" textlink="">
      <xdr:nvSpPr>
        <xdr:cNvPr id="75" name="Text Box 15">
          <a:extLst>
            <a:ext uri="{FF2B5EF4-FFF2-40B4-BE49-F238E27FC236}">
              <a16:creationId xmlns:a16="http://schemas.microsoft.com/office/drawing/2014/main" id="{00000000-0008-0000-0C00-00004B000000}"/>
            </a:ext>
          </a:extLst>
        </xdr:cNvPr>
        <xdr:cNvSpPr txBox="1">
          <a:spLocks noChangeArrowheads="1"/>
        </xdr:cNvSpPr>
      </xdr:nvSpPr>
      <xdr:spPr bwMode="auto">
        <a:xfrm>
          <a:off x="13287375"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25</xdr:col>
      <xdr:colOff>0</xdr:colOff>
      <xdr:row>520</xdr:row>
      <xdr:rowOff>33130</xdr:rowOff>
    </xdr:from>
    <xdr:ext cx="85725" cy="226919"/>
    <xdr:sp macro="" textlink="">
      <xdr:nvSpPr>
        <xdr:cNvPr id="76" name="Text Box 15">
          <a:extLst>
            <a:ext uri="{FF2B5EF4-FFF2-40B4-BE49-F238E27FC236}">
              <a16:creationId xmlns:a16="http://schemas.microsoft.com/office/drawing/2014/main" id="{00000000-0008-0000-0C00-00004C000000}"/>
            </a:ext>
          </a:extLst>
        </xdr:cNvPr>
        <xdr:cNvSpPr txBox="1">
          <a:spLocks noChangeArrowheads="1"/>
        </xdr:cNvSpPr>
      </xdr:nvSpPr>
      <xdr:spPr bwMode="auto">
        <a:xfrm>
          <a:off x="14651935" y="3710608"/>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26</xdr:col>
      <xdr:colOff>0</xdr:colOff>
      <xdr:row>520</xdr:row>
      <xdr:rowOff>0</xdr:rowOff>
    </xdr:from>
    <xdr:ext cx="85725" cy="226919"/>
    <xdr:sp macro="" textlink="">
      <xdr:nvSpPr>
        <xdr:cNvPr id="77" name="Text Box 15">
          <a:extLst>
            <a:ext uri="{FF2B5EF4-FFF2-40B4-BE49-F238E27FC236}">
              <a16:creationId xmlns:a16="http://schemas.microsoft.com/office/drawing/2014/main" id="{00000000-0008-0000-0C00-00004D000000}"/>
            </a:ext>
          </a:extLst>
        </xdr:cNvPr>
        <xdr:cNvSpPr txBox="1">
          <a:spLocks noChangeArrowheads="1"/>
        </xdr:cNvSpPr>
      </xdr:nvSpPr>
      <xdr:spPr bwMode="auto">
        <a:xfrm>
          <a:off x="15068550"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27</xdr:col>
      <xdr:colOff>0</xdr:colOff>
      <xdr:row>520</xdr:row>
      <xdr:rowOff>0</xdr:rowOff>
    </xdr:from>
    <xdr:ext cx="85725" cy="226919"/>
    <xdr:sp macro="" textlink="">
      <xdr:nvSpPr>
        <xdr:cNvPr id="78" name="Text Box 15">
          <a:extLst>
            <a:ext uri="{FF2B5EF4-FFF2-40B4-BE49-F238E27FC236}">
              <a16:creationId xmlns:a16="http://schemas.microsoft.com/office/drawing/2014/main" id="{00000000-0008-0000-0C00-00004E000000}"/>
            </a:ext>
          </a:extLst>
        </xdr:cNvPr>
        <xdr:cNvSpPr txBox="1">
          <a:spLocks noChangeArrowheads="1"/>
        </xdr:cNvSpPr>
      </xdr:nvSpPr>
      <xdr:spPr bwMode="auto">
        <a:xfrm>
          <a:off x="15801975"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28</xdr:col>
      <xdr:colOff>0</xdr:colOff>
      <xdr:row>520</xdr:row>
      <xdr:rowOff>0</xdr:rowOff>
    </xdr:from>
    <xdr:ext cx="85725" cy="226919"/>
    <xdr:sp macro="" textlink="">
      <xdr:nvSpPr>
        <xdr:cNvPr id="79" name="Text Box 15">
          <a:extLst>
            <a:ext uri="{FF2B5EF4-FFF2-40B4-BE49-F238E27FC236}">
              <a16:creationId xmlns:a16="http://schemas.microsoft.com/office/drawing/2014/main" id="{00000000-0008-0000-0C00-00004F000000}"/>
            </a:ext>
          </a:extLst>
        </xdr:cNvPr>
        <xdr:cNvSpPr txBox="1">
          <a:spLocks noChangeArrowheads="1"/>
        </xdr:cNvSpPr>
      </xdr:nvSpPr>
      <xdr:spPr bwMode="auto">
        <a:xfrm>
          <a:off x="16554450" y="71580375"/>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409</xdr:row>
      <xdr:rowOff>0</xdr:rowOff>
    </xdr:from>
    <xdr:ext cx="85725" cy="221876"/>
    <xdr:sp macro="" textlink="">
      <xdr:nvSpPr>
        <xdr:cNvPr id="80" name="Text Box 15">
          <a:extLst>
            <a:ext uri="{FF2B5EF4-FFF2-40B4-BE49-F238E27FC236}">
              <a16:creationId xmlns:a16="http://schemas.microsoft.com/office/drawing/2014/main" id="{00000000-0008-0000-0C00-000050000000}"/>
            </a:ext>
          </a:extLst>
        </xdr:cNvPr>
        <xdr:cNvSpPr txBox="1">
          <a:spLocks noChangeArrowheads="1"/>
        </xdr:cNvSpPr>
      </xdr:nvSpPr>
      <xdr:spPr bwMode="auto">
        <a:xfrm>
          <a:off x="4331368" y="5513805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409</xdr:row>
      <xdr:rowOff>0</xdr:rowOff>
    </xdr:from>
    <xdr:ext cx="85725" cy="221876"/>
    <xdr:sp macro="" textlink="">
      <xdr:nvSpPr>
        <xdr:cNvPr id="81" name="Text Box 15">
          <a:extLst>
            <a:ext uri="{FF2B5EF4-FFF2-40B4-BE49-F238E27FC236}">
              <a16:creationId xmlns:a16="http://schemas.microsoft.com/office/drawing/2014/main" id="{00000000-0008-0000-0C00-000051000000}"/>
            </a:ext>
          </a:extLst>
        </xdr:cNvPr>
        <xdr:cNvSpPr txBox="1">
          <a:spLocks noChangeArrowheads="1"/>
        </xdr:cNvSpPr>
      </xdr:nvSpPr>
      <xdr:spPr bwMode="auto">
        <a:xfrm>
          <a:off x="4331368" y="5513805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685800</xdr:colOff>
      <xdr:row>409</xdr:row>
      <xdr:rowOff>152400</xdr:rowOff>
    </xdr:from>
    <xdr:ext cx="85725" cy="221876"/>
    <xdr:sp macro="" textlink="">
      <xdr:nvSpPr>
        <xdr:cNvPr id="83" name="Text Box 15">
          <a:extLst>
            <a:ext uri="{FF2B5EF4-FFF2-40B4-BE49-F238E27FC236}">
              <a16:creationId xmlns:a16="http://schemas.microsoft.com/office/drawing/2014/main" id="{00000000-0008-0000-0C00-000053000000}"/>
            </a:ext>
          </a:extLst>
        </xdr:cNvPr>
        <xdr:cNvSpPr txBox="1">
          <a:spLocks noChangeArrowheads="1"/>
        </xdr:cNvSpPr>
      </xdr:nvSpPr>
      <xdr:spPr bwMode="auto">
        <a:xfrm>
          <a:off x="10591800" y="5529045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84" name="Text Box 15">
          <a:extLst>
            <a:ext uri="{FF2B5EF4-FFF2-40B4-BE49-F238E27FC236}">
              <a16:creationId xmlns:a16="http://schemas.microsoft.com/office/drawing/2014/main" id="{00000000-0008-0000-0C00-000054000000}"/>
            </a:ext>
          </a:extLst>
        </xdr:cNvPr>
        <xdr:cNvSpPr txBox="1">
          <a:spLocks noChangeArrowheads="1"/>
        </xdr:cNvSpPr>
      </xdr:nvSpPr>
      <xdr:spPr bwMode="auto">
        <a:xfrm>
          <a:off x="5374105" y="5495089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85" name="Text Box 15">
          <a:extLst>
            <a:ext uri="{FF2B5EF4-FFF2-40B4-BE49-F238E27FC236}">
              <a16:creationId xmlns:a16="http://schemas.microsoft.com/office/drawing/2014/main" id="{00000000-0008-0000-0C00-000055000000}"/>
            </a:ext>
          </a:extLst>
        </xdr:cNvPr>
        <xdr:cNvSpPr txBox="1">
          <a:spLocks noChangeArrowheads="1"/>
        </xdr:cNvSpPr>
      </xdr:nvSpPr>
      <xdr:spPr bwMode="auto">
        <a:xfrm>
          <a:off x="5374105" y="5495089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1724025</xdr:colOff>
      <xdr:row>361</xdr:row>
      <xdr:rowOff>84365</xdr:rowOff>
    </xdr:from>
    <xdr:ext cx="85725" cy="221876"/>
    <xdr:sp macro="" textlink="">
      <xdr:nvSpPr>
        <xdr:cNvPr id="86" name="Text Box 15">
          <a:extLst>
            <a:ext uri="{FF2B5EF4-FFF2-40B4-BE49-F238E27FC236}">
              <a16:creationId xmlns:a16="http://schemas.microsoft.com/office/drawing/2014/main" id="{00000000-0008-0000-0C00-000056000000}"/>
            </a:ext>
          </a:extLst>
        </xdr:cNvPr>
        <xdr:cNvSpPr txBox="1">
          <a:spLocks noChangeArrowheads="1"/>
        </xdr:cNvSpPr>
      </xdr:nvSpPr>
      <xdr:spPr bwMode="auto">
        <a:xfrm>
          <a:off x="3669130" y="5503526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87" name="Text Box 15">
          <a:extLst>
            <a:ext uri="{FF2B5EF4-FFF2-40B4-BE49-F238E27FC236}">
              <a16:creationId xmlns:a16="http://schemas.microsoft.com/office/drawing/2014/main" id="{00000000-0008-0000-0C00-000057000000}"/>
            </a:ext>
          </a:extLst>
        </xdr:cNvPr>
        <xdr:cNvSpPr txBox="1">
          <a:spLocks noChangeArrowheads="1"/>
        </xdr:cNvSpPr>
      </xdr:nvSpPr>
      <xdr:spPr bwMode="auto">
        <a:xfrm>
          <a:off x="5374105" y="5495089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88" name="Text Box 15">
          <a:extLst>
            <a:ext uri="{FF2B5EF4-FFF2-40B4-BE49-F238E27FC236}">
              <a16:creationId xmlns:a16="http://schemas.microsoft.com/office/drawing/2014/main" id="{00000000-0008-0000-0C00-000058000000}"/>
            </a:ext>
          </a:extLst>
        </xdr:cNvPr>
        <xdr:cNvSpPr txBox="1">
          <a:spLocks noChangeArrowheads="1"/>
        </xdr:cNvSpPr>
      </xdr:nvSpPr>
      <xdr:spPr bwMode="auto">
        <a:xfrm>
          <a:off x="5374105" y="5495089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89" name="Text Box 15">
          <a:extLst>
            <a:ext uri="{FF2B5EF4-FFF2-40B4-BE49-F238E27FC236}">
              <a16:creationId xmlns:a16="http://schemas.microsoft.com/office/drawing/2014/main" id="{00000000-0008-0000-0C00-000059000000}"/>
            </a:ext>
          </a:extLst>
        </xdr:cNvPr>
        <xdr:cNvSpPr txBox="1">
          <a:spLocks noChangeArrowheads="1"/>
        </xdr:cNvSpPr>
      </xdr:nvSpPr>
      <xdr:spPr bwMode="auto">
        <a:xfrm>
          <a:off x="4785895" y="5495089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90" name="Text Box 15">
          <a:extLst>
            <a:ext uri="{FF2B5EF4-FFF2-40B4-BE49-F238E27FC236}">
              <a16:creationId xmlns:a16="http://schemas.microsoft.com/office/drawing/2014/main" id="{00000000-0008-0000-0C00-00005A000000}"/>
            </a:ext>
          </a:extLst>
        </xdr:cNvPr>
        <xdr:cNvSpPr txBox="1">
          <a:spLocks noChangeArrowheads="1"/>
        </xdr:cNvSpPr>
      </xdr:nvSpPr>
      <xdr:spPr bwMode="auto">
        <a:xfrm>
          <a:off x="4785895" y="5495089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91" name="Text Box 15">
          <a:extLst>
            <a:ext uri="{FF2B5EF4-FFF2-40B4-BE49-F238E27FC236}">
              <a16:creationId xmlns:a16="http://schemas.microsoft.com/office/drawing/2014/main" id="{00000000-0008-0000-0C00-00005B000000}"/>
            </a:ext>
          </a:extLst>
        </xdr:cNvPr>
        <xdr:cNvSpPr txBox="1">
          <a:spLocks noChangeArrowheads="1"/>
        </xdr:cNvSpPr>
      </xdr:nvSpPr>
      <xdr:spPr bwMode="auto">
        <a:xfrm>
          <a:off x="4785895" y="5495089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409</xdr:row>
      <xdr:rowOff>0</xdr:rowOff>
    </xdr:from>
    <xdr:ext cx="85725" cy="221876"/>
    <xdr:sp macro="" textlink="">
      <xdr:nvSpPr>
        <xdr:cNvPr id="92" name="Text Box 15">
          <a:extLst>
            <a:ext uri="{FF2B5EF4-FFF2-40B4-BE49-F238E27FC236}">
              <a16:creationId xmlns:a16="http://schemas.microsoft.com/office/drawing/2014/main" id="{00000000-0008-0000-0C00-00005C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409</xdr:row>
      <xdr:rowOff>0</xdr:rowOff>
    </xdr:from>
    <xdr:ext cx="85725" cy="221876"/>
    <xdr:sp macro="" textlink="">
      <xdr:nvSpPr>
        <xdr:cNvPr id="93" name="Text Box 15">
          <a:extLst>
            <a:ext uri="{FF2B5EF4-FFF2-40B4-BE49-F238E27FC236}">
              <a16:creationId xmlns:a16="http://schemas.microsoft.com/office/drawing/2014/main" id="{00000000-0008-0000-0C00-00005D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361</xdr:row>
      <xdr:rowOff>0</xdr:rowOff>
    </xdr:from>
    <xdr:ext cx="85725" cy="221876"/>
    <xdr:sp macro="" textlink="">
      <xdr:nvSpPr>
        <xdr:cNvPr id="94" name="Text Box 15">
          <a:extLst>
            <a:ext uri="{FF2B5EF4-FFF2-40B4-BE49-F238E27FC236}">
              <a16:creationId xmlns:a16="http://schemas.microsoft.com/office/drawing/2014/main" id="{00000000-0008-0000-0C00-00005E00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95" name="Text Box 15">
          <a:extLst>
            <a:ext uri="{FF2B5EF4-FFF2-40B4-BE49-F238E27FC236}">
              <a16:creationId xmlns:a16="http://schemas.microsoft.com/office/drawing/2014/main" id="{00000000-0008-0000-0C00-00005F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96" name="Text Box 15">
          <a:extLst>
            <a:ext uri="{FF2B5EF4-FFF2-40B4-BE49-F238E27FC236}">
              <a16:creationId xmlns:a16="http://schemas.microsoft.com/office/drawing/2014/main" id="{00000000-0008-0000-0C00-000060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97" name="Text Box 15">
          <a:extLst>
            <a:ext uri="{FF2B5EF4-FFF2-40B4-BE49-F238E27FC236}">
              <a16:creationId xmlns:a16="http://schemas.microsoft.com/office/drawing/2014/main" id="{00000000-0008-0000-0C00-000061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98" name="Text Box 15">
          <a:extLst>
            <a:ext uri="{FF2B5EF4-FFF2-40B4-BE49-F238E27FC236}">
              <a16:creationId xmlns:a16="http://schemas.microsoft.com/office/drawing/2014/main" id="{00000000-0008-0000-0C00-000062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99" name="Text Box 15">
          <a:extLst>
            <a:ext uri="{FF2B5EF4-FFF2-40B4-BE49-F238E27FC236}">
              <a16:creationId xmlns:a16="http://schemas.microsoft.com/office/drawing/2014/main" id="{00000000-0008-0000-0C00-000063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100" name="Text Box 15">
          <a:extLst>
            <a:ext uri="{FF2B5EF4-FFF2-40B4-BE49-F238E27FC236}">
              <a16:creationId xmlns:a16="http://schemas.microsoft.com/office/drawing/2014/main" id="{00000000-0008-0000-0C00-000064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101" name="Text Box 15">
          <a:extLst>
            <a:ext uri="{FF2B5EF4-FFF2-40B4-BE49-F238E27FC236}">
              <a16:creationId xmlns:a16="http://schemas.microsoft.com/office/drawing/2014/main" id="{00000000-0008-0000-0C00-000065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102" name="Text Box 15">
          <a:extLst>
            <a:ext uri="{FF2B5EF4-FFF2-40B4-BE49-F238E27FC236}">
              <a16:creationId xmlns:a16="http://schemas.microsoft.com/office/drawing/2014/main" id="{00000000-0008-0000-0C00-000066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409</xdr:row>
      <xdr:rowOff>0</xdr:rowOff>
    </xdr:from>
    <xdr:ext cx="85725" cy="221876"/>
    <xdr:sp macro="" textlink="">
      <xdr:nvSpPr>
        <xdr:cNvPr id="103" name="Text Box 15">
          <a:extLst>
            <a:ext uri="{FF2B5EF4-FFF2-40B4-BE49-F238E27FC236}">
              <a16:creationId xmlns:a16="http://schemas.microsoft.com/office/drawing/2014/main" id="{00000000-0008-0000-0C00-000067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409</xdr:row>
      <xdr:rowOff>0</xdr:rowOff>
    </xdr:from>
    <xdr:ext cx="85725" cy="221876"/>
    <xdr:sp macro="" textlink="">
      <xdr:nvSpPr>
        <xdr:cNvPr id="104" name="Text Box 15">
          <a:extLst>
            <a:ext uri="{FF2B5EF4-FFF2-40B4-BE49-F238E27FC236}">
              <a16:creationId xmlns:a16="http://schemas.microsoft.com/office/drawing/2014/main" id="{00000000-0008-0000-0C00-000068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409</xdr:row>
      <xdr:rowOff>0</xdr:rowOff>
    </xdr:from>
    <xdr:ext cx="85725" cy="221876"/>
    <xdr:sp macro="" textlink="">
      <xdr:nvSpPr>
        <xdr:cNvPr id="105" name="Text Box 15">
          <a:extLst>
            <a:ext uri="{FF2B5EF4-FFF2-40B4-BE49-F238E27FC236}">
              <a16:creationId xmlns:a16="http://schemas.microsoft.com/office/drawing/2014/main" id="{00000000-0008-0000-0C00-000069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409</xdr:row>
      <xdr:rowOff>0</xdr:rowOff>
    </xdr:from>
    <xdr:ext cx="85725" cy="221876"/>
    <xdr:sp macro="" textlink="">
      <xdr:nvSpPr>
        <xdr:cNvPr id="106" name="Text Box 15">
          <a:extLst>
            <a:ext uri="{FF2B5EF4-FFF2-40B4-BE49-F238E27FC236}">
              <a16:creationId xmlns:a16="http://schemas.microsoft.com/office/drawing/2014/main" id="{00000000-0008-0000-0C00-00006A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409</xdr:row>
      <xdr:rowOff>0</xdr:rowOff>
    </xdr:from>
    <xdr:ext cx="85725" cy="221876"/>
    <xdr:sp macro="" textlink="">
      <xdr:nvSpPr>
        <xdr:cNvPr id="107" name="Text Box 15">
          <a:extLst>
            <a:ext uri="{FF2B5EF4-FFF2-40B4-BE49-F238E27FC236}">
              <a16:creationId xmlns:a16="http://schemas.microsoft.com/office/drawing/2014/main" id="{00000000-0008-0000-0C00-00006B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409</xdr:row>
      <xdr:rowOff>0</xdr:rowOff>
    </xdr:from>
    <xdr:ext cx="85725" cy="221876"/>
    <xdr:sp macro="" textlink="">
      <xdr:nvSpPr>
        <xdr:cNvPr id="108" name="Text Box 15">
          <a:extLst>
            <a:ext uri="{FF2B5EF4-FFF2-40B4-BE49-F238E27FC236}">
              <a16:creationId xmlns:a16="http://schemas.microsoft.com/office/drawing/2014/main" id="{00000000-0008-0000-0C00-00006C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409</xdr:row>
      <xdr:rowOff>0</xdr:rowOff>
    </xdr:from>
    <xdr:ext cx="85725" cy="221876"/>
    <xdr:sp macro="" textlink="">
      <xdr:nvSpPr>
        <xdr:cNvPr id="109" name="Text Box 15">
          <a:extLst>
            <a:ext uri="{FF2B5EF4-FFF2-40B4-BE49-F238E27FC236}">
              <a16:creationId xmlns:a16="http://schemas.microsoft.com/office/drawing/2014/main" id="{00000000-0008-0000-0C00-00006D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413</xdr:row>
      <xdr:rowOff>0</xdr:rowOff>
    </xdr:from>
    <xdr:ext cx="85725" cy="221876"/>
    <xdr:sp macro="" textlink="">
      <xdr:nvSpPr>
        <xdr:cNvPr id="110" name="Text Box 15">
          <a:extLst>
            <a:ext uri="{FF2B5EF4-FFF2-40B4-BE49-F238E27FC236}">
              <a16:creationId xmlns:a16="http://schemas.microsoft.com/office/drawing/2014/main" id="{00000000-0008-0000-0C00-00006E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413</xdr:row>
      <xdr:rowOff>0</xdr:rowOff>
    </xdr:from>
    <xdr:ext cx="85725" cy="221876"/>
    <xdr:sp macro="" textlink="">
      <xdr:nvSpPr>
        <xdr:cNvPr id="111" name="Text Box 15">
          <a:extLst>
            <a:ext uri="{FF2B5EF4-FFF2-40B4-BE49-F238E27FC236}">
              <a16:creationId xmlns:a16="http://schemas.microsoft.com/office/drawing/2014/main" id="{00000000-0008-0000-0C00-00006F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409</xdr:row>
      <xdr:rowOff>0</xdr:rowOff>
    </xdr:from>
    <xdr:ext cx="85725" cy="221876"/>
    <xdr:sp macro="" textlink="">
      <xdr:nvSpPr>
        <xdr:cNvPr id="112" name="Text Box 15">
          <a:extLst>
            <a:ext uri="{FF2B5EF4-FFF2-40B4-BE49-F238E27FC236}">
              <a16:creationId xmlns:a16="http://schemas.microsoft.com/office/drawing/2014/main" id="{00000000-0008-0000-0C00-00007000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409</xdr:row>
      <xdr:rowOff>0</xdr:rowOff>
    </xdr:from>
    <xdr:ext cx="85725" cy="221876"/>
    <xdr:sp macro="" textlink="">
      <xdr:nvSpPr>
        <xdr:cNvPr id="113" name="Text Box 15">
          <a:extLst>
            <a:ext uri="{FF2B5EF4-FFF2-40B4-BE49-F238E27FC236}">
              <a16:creationId xmlns:a16="http://schemas.microsoft.com/office/drawing/2014/main" id="{00000000-0008-0000-0C00-000071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409</xdr:row>
      <xdr:rowOff>0</xdr:rowOff>
    </xdr:from>
    <xdr:ext cx="85725" cy="221876"/>
    <xdr:sp macro="" textlink="">
      <xdr:nvSpPr>
        <xdr:cNvPr id="114" name="Text Box 15">
          <a:extLst>
            <a:ext uri="{FF2B5EF4-FFF2-40B4-BE49-F238E27FC236}">
              <a16:creationId xmlns:a16="http://schemas.microsoft.com/office/drawing/2014/main" id="{00000000-0008-0000-0C00-000072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409</xdr:row>
      <xdr:rowOff>0</xdr:rowOff>
    </xdr:from>
    <xdr:ext cx="85725" cy="221876"/>
    <xdr:sp macro="" textlink="">
      <xdr:nvSpPr>
        <xdr:cNvPr id="115" name="Text Box 15">
          <a:extLst>
            <a:ext uri="{FF2B5EF4-FFF2-40B4-BE49-F238E27FC236}">
              <a16:creationId xmlns:a16="http://schemas.microsoft.com/office/drawing/2014/main" id="{00000000-0008-0000-0C00-000073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409</xdr:row>
      <xdr:rowOff>0</xdr:rowOff>
    </xdr:from>
    <xdr:ext cx="85725" cy="221876"/>
    <xdr:sp macro="" textlink="">
      <xdr:nvSpPr>
        <xdr:cNvPr id="116" name="Text Box 15">
          <a:extLst>
            <a:ext uri="{FF2B5EF4-FFF2-40B4-BE49-F238E27FC236}">
              <a16:creationId xmlns:a16="http://schemas.microsoft.com/office/drawing/2014/main" id="{00000000-0008-0000-0C00-000074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409</xdr:row>
      <xdr:rowOff>0</xdr:rowOff>
    </xdr:from>
    <xdr:ext cx="85725" cy="221876"/>
    <xdr:sp macro="" textlink="">
      <xdr:nvSpPr>
        <xdr:cNvPr id="117" name="Text Box 15">
          <a:extLst>
            <a:ext uri="{FF2B5EF4-FFF2-40B4-BE49-F238E27FC236}">
              <a16:creationId xmlns:a16="http://schemas.microsoft.com/office/drawing/2014/main" id="{00000000-0008-0000-0C00-000075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409</xdr:row>
      <xdr:rowOff>0</xdr:rowOff>
    </xdr:from>
    <xdr:ext cx="85725" cy="221876"/>
    <xdr:sp macro="" textlink="">
      <xdr:nvSpPr>
        <xdr:cNvPr id="118" name="Text Box 15">
          <a:extLst>
            <a:ext uri="{FF2B5EF4-FFF2-40B4-BE49-F238E27FC236}">
              <a16:creationId xmlns:a16="http://schemas.microsoft.com/office/drawing/2014/main" id="{00000000-0008-0000-0C00-000076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409</xdr:row>
      <xdr:rowOff>0</xdr:rowOff>
    </xdr:from>
    <xdr:ext cx="85725" cy="221876"/>
    <xdr:sp macro="" textlink="">
      <xdr:nvSpPr>
        <xdr:cNvPr id="119" name="Text Box 15">
          <a:extLst>
            <a:ext uri="{FF2B5EF4-FFF2-40B4-BE49-F238E27FC236}">
              <a16:creationId xmlns:a16="http://schemas.microsoft.com/office/drawing/2014/main" id="{00000000-0008-0000-0C00-000077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409</xdr:row>
      <xdr:rowOff>0</xdr:rowOff>
    </xdr:from>
    <xdr:ext cx="85725" cy="221876"/>
    <xdr:sp macro="" textlink="">
      <xdr:nvSpPr>
        <xdr:cNvPr id="120" name="Text Box 15">
          <a:extLst>
            <a:ext uri="{FF2B5EF4-FFF2-40B4-BE49-F238E27FC236}">
              <a16:creationId xmlns:a16="http://schemas.microsoft.com/office/drawing/2014/main" id="{00000000-0008-0000-0C00-000078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21" name="Text Box 15">
          <a:extLst>
            <a:ext uri="{FF2B5EF4-FFF2-40B4-BE49-F238E27FC236}">
              <a16:creationId xmlns:a16="http://schemas.microsoft.com/office/drawing/2014/main" id="{00000000-0008-0000-0C00-000079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22" name="Text Box 15">
          <a:extLst>
            <a:ext uri="{FF2B5EF4-FFF2-40B4-BE49-F238E27FC236}">
              <a16:creationId xmlns:a16="http://schemas.microsoft.com/office/drawing/2014/main" id="{00000000-0008-0000-0C00-00007A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23" name="Text Box 15">
          <a:extLst>
            <a:ext uri="{FF2B5EF4-FFF2-40B4-BE49-F238E27FC236}">
              <a16:creationId xmlns:a16="http://schemas.microsoft.com/office/drawing/2014/main" id="{00000000-0008-0000-0C00-00007B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24" name="Text Box 15">
          <a:extLst>
            <a:ext uri="{FF2B5EF4-FFF2-40B4-BE49-F238E27FC236}">
              <a16:creationId xmlns:a16="http://schemas.microsoft.com/office/drawing/2014/main" id="{00000000-0008-0000-0C00-00007C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25" name="Text Box 15">
          <a:extLst>
            <a:ext uri="{FF2B5EF4-FFF2-40B4-BE49-F238E27FC236}">
              <a16:creationId xmlns:a16="http://schemas.microsoft.com/office/drawing/2014/main" id="{00000000-0008-0000-0C00-00007D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26" name="Text Box 15">
          <a:extLst>
            <a:ext uri="{FF2B5EF4-FFF2-40B4-BE49-F238E27FC236}">
              <a16:creationId xmlns:a16="http://schemas.microsoft.com/office/drawing/2014/main" id="{00000000-0008-0000-0C00-00007E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27" name="Text Box 15">
          <a:extLst>
            <a:ext uri="{FF2B5EF4-FFF2-40B4-BE49-F238E27FC236}">
              <a16:creationId xmlns:a16="http://schemas.microsoft.com/office/drawing/2014/main" id="{00000000-0008-0000-0C00-00007F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413</xdr:row>
      <xdr:rowOff>0</xdr:rowOff>
    </xdr:from>
    <xdr:ext cx="85725" cy="221876"/>
    <xdr:sp macro="" textlink="">
      <xdr:nvSpPr>
        <xdr:cNvPr id="128" name="Text Box 15">
          <a:extLst>
            <a:ext uri="{FF2B5EF4-FFF2-40B4-BE49-F238E27FC236}">
              <a16:creationId xmlns:a16="http://schemas.microsoft.com/office/drawing/2014/main" id="{00000000-0008-0000-0C00-000080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29" name="Text Box 15">
          <a:extLst>
            <a:ext uri="{FF2B5EF4-FFF2-40B4-BE49-F238E27FC236}">
              <a16:creationId xmlns:a16="http://schemas.microsoft.com/office/drawing/2014/main" id="{00000000-0008-0000-0C00-000081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30" name="Text Box 15">
          <a:extLst>
            <a:ext uri="{FF2B5EF4-FFF2-40B4-BE49-F238E27FC236}">
              <a16:creationId xmlns:a16="http://schemas.microsoft.com/office/drawing/2014/main" id="{00000000-0008-0000-0C00-000082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31" name="Text Box 15">
          <a:extLst>
            <a:ext uri="{FF2B5EF4-FFF2-40B4-BE49-F238E27FC236}">
              <a16:creationId xmlns:a16="http://schemas.microsoft.com/office/drawing/2014/main" id="{00000000-0008-0000-0C00-000083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32" name="Text Box 15">
          <a:extLst>
            <a:ext uri="{FF2B5EF4-FFF2-40B4-BE49-F238E27FC236}">
              <a16:creationId xmlns:a16="http://schemas.microsoft.com/office/drawing/2014/main" id="{00000000-0008-0000-0C00-000084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33" name="Text Box 15">
          <a:extLst>
            <a:ext uri="{FF2B5EF4-FFF2-40B4-BE49-F238E27FC236}">
              <a16:creationId xmlns:a16="http://schemas.microsoft.com/office/drawing/2014/main" id="{00000000-0008-0000-0C00-000085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34" name="Text Box 15">
          <a:extLst>
            <a:ext uri="{FF2B5EF4-FFF2-40B4-BE49-F238E27FC236}">
              <a16:creationId xmlns:a16="http://schemas.microsoft.com/office/drawing/2014/main" id="{00000000-0008-0000-0C00-000086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35" name="Text Box 15">
          <a:extLst>
            <a:ext uri="{FF2B5EF4-FFF2-40B4-BE49-F238E27FC236}">
              <a16:creationId xmlns:a16="http://schemas.microsoft.com/office/drawing/2014/main" id="{00000000-0008-0000-0C00-000087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36" name="Text Box 15">
          <a:extLst>
            <a:ext uri="{FF2B5EF4-FFF2-40B4-BE49-F238E27FC236}">
              <a16:creationId xmlns:a16="http://schemas.microsoft.com/office/drawing/2014/main" id="{00000000-0008-0000-0C00-000088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413</xdr:row>
      <xdr:rowOff>0</xdr:rowOff>
    </xdr:from>
    <xdr:ext cx="85725" cy="221876"/>
    <xdr:sp macro="" textlink="">
      <xdr:nvSpPr>
        <xdr:cNvPr id="137" name="Text Box 15">
          <a:extLst>
            <a:ext uri="{FF2B5EF4-FFF2-40B4-BE49-F238E27FC236}">
              <a16:creationId xmlns:a16="http://schemas.microsoft.com/office/drawing/2014/main" id="{00000000-0008-0000-0C00-000089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413</xdr:row>
      <xdr:rowOff>0</xdr:rowOff>
    </xdr:from>
    <xdr:ext cx="85725" cy="221876"/>
    <xdr:sp macro="" textlink="">
      <xdr:nvSpPr>
        <xdr:cNvPr id="138" name="Text Box 15">
          <a:extLst>
            <a:ext uri="{FF2B5EF4-FFF2-40B4-BE49-F238E27FC236}">
              <a16:creationId xmlns:a16="http://schemas.microsoft.com/office/drawing/2014/main" id="{00000000-0008-0000-0C00-00008A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413</xdr:row>
      <xdr:rowOff>0</xdr:rowOff>
    </xdr:from>
    <xdr:ext cx="85725" cy="221876"/>
    <xdr:sp macro="" textlink="">
      <xdr:nvSpPr>
        <xdr:cNvPr id="139" name="Text Box 15">
          <a:extLst>
            <a:ext uri="{FF2B5EF4-FFF2-40B4-BE49-F238E27FC236}">
              <a16:creationId xmlns:a16="http://schemas.microsoft.com/office/drawing/2014/main" id="{00000000-0008-0000-0C00-00008B00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40" name="Text Box 15">
          <a:extLst>
            <a:ext uri="{FF2B5EF4-FFF2-40B4-BE49-F238E27FC236}">
              <a16:creationId xmlns:a16="http://schemas.microsoft.com/office/drawing/2014/main" id="{00000000-0008-0000-0C00-00008C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41" name="Text Box 15">
          <a:extLst>
            <a:ext uri="{FF2B5EF4-FFF2-40B4-BE49-F238E27FC236}">
              <a16:creationId xmlns:a16="http://schemas.microsoft.com/office/drawing/2014/main" id="{00000000-0008-0000-0C00-00008D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42" name="Text Box 15">
          <a:extLst>
            <a:ext uri="{FF2B5EF4-FFF2-40B4-BE49-F238E27FC236}">
              <a16:creationId xmlns:a16="http://schemas.microsoft.com/office/drawing/2014/main" id="{00000000-0008-0000-0C00-00008E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43" name="Text Box 15">
          <a:extLst>
            <a:ext uri="{FF2B5EF4-FFF2-40B4-BE49-F238E27FC236}">
              <a16:creationId xmlns:a16="http://schemas.microsoft.com/office/drawing/2014/main" id="{00000000-0008-0000-0C00-00008F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44" name="Text Box 15">
          <a:extLst>
            <a:ext uri="{FF2B5EF4-FFF2-40B4-BE49-F238E27FC236}">
              <a16:creationId xmlns:a16="http://schemas.microsoft.com/office/drawing/2014/main" id="{00000000-0008-0000-0C00-000090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45" name="Text Box 15">
          <a:extLst>
            <a:ext uri="{FF2B5EF4-FFF2-40B4-BE49-F238E27FC236}">
              <a16:creationId xmlns:a16="http://schemas.microsoft.com/office/drawing/2014/main" id="{00000000-0008-0000-0C00-000091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46" name="Text Box 15">
          <a:extLst>
            <a:ext uri="{FF2B5EF4-FFF2-40B4-BE49-F238E27FC236}">
              <a16:creationId xmlns:a16="http://schemas.microsoft.com/office/drawing/2014/main" id="{00000000-0008-0000-0C00-000092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47" name="Text Box 15">
          <a:extLst>
            <a:ext uri="{FF2B5EF4-FFF2-40B4-BE49-F238E27FC236}">
              <a16:creationId xmlns:a16="http://schemas.microsoft.com/office/drawing/2014/main" id="{00000000-0008-0000-0C00-000093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48" name="Text Box 15">
          <a:extLst>
            <a:ext uri="{FF2B5EF4-FFF2-40B4-BE49-F238E27FC236}">
              <a16:creationId xmlns:a16="http://schemas.microsoft.com/office/drawing/2014/main" id="{00000000-0008-0000-0C00-000094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49" name="Text Box 15">
          <a:extLst>
            <a:ext uri="{FF2B5EF4-FFF2-40B4-BE49-F238E27FC236}">
              <a16:creationId xmlns:a16="http://schemas.microsoft.com/office/drawing/2014/main" id="{00000000-0008-0000-0C00-000095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0" name="Text Box 15">
          <a:extLst>
            <a:ext uri="{FF2B5EF4-FFF2-40B4-BE49-F238E27FC236}">
              <a16:creationId xmlns:a16="http://schemas.microsoft.com/office/drawing/2014/main" id="{00000000-0008-0000-0C00-000096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1" name="Text Box 15">
          <a:extLst>
            <a:ext uri="{FF2B5EF4-FFF2-40B4-BE49-F238E27FC236}">
              <a16:creationId xmlns:a16="http://schemas.microsoft.com/office/drawing/2014/main" id="{00000000-0008-0000-0C00-000097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52" name="Text Box 15">
          <a:extLst>
            <a:ext uri="{FF2B5EF4-FFF2-40B4-BE49-F238E27FC236}">
              <a16:creationId xmlns:a16="http://schemas.microsoft.com/office/drawing/2014/main" id="{00000000-0008-0000-0C00-000098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53" name="Text Box 15">
          <a:extLst>
            <a:ext uri="{FF2B5EF4-FFF2-40B4-BE49-F238E27FC236}">
              <a16:creationId xmlns:a16="http://schemas.microsoft.com/office/drawing/2014/main" id="{00000000-0008-0000-0C00-000099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54" name="Text Box 15">
          <a:extLst>
            <a:ext uri="{FF2B5EF4-FFF2-40B4-BE49-F238E27FC236}">
              <a16:creationId xmlns:a16="http://schemas.microsoft.com/office/drawing/2014/main" id="{00000000-0008-0000-0C00-00009A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413</xdr:row>
      <xdr:rowOff>0</xdr:rowOff>
    </xdr:from>
    <xdr:ext cx="85725" cy="221876"/>
    <xdr:sp macro="" textlink="">
      <xdr:nvSpPr>
        <xdr:cNvPr id="155" name="Text Box 15">
          <a:extLst>
            <a:ext uri="{FF2B5EF4-FFF2-40B4-BE49-F238E27FC236}">
              <a16:creationId xmlns:a16="http://schemas.microsoft.com/office/drawing/2014/main" id="{00000000-0008-0000-0C00-00009B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6" name="Text Box 15">
          <a:extLst>
            <a:ext uri="{FF2B5EF4-FFF2-40B4-BE49-F238E27FC236}">
              <a16:creationId xmlns:a16="http://schemas.microsoft.com/office/drawing/2014/main" id="{00000000-0008-0000-0C00-00009C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7" name="Text Box 15">
          <a:extLst>
            <a:ext uri="{FF2B5EF4-FFF2-40B4-BE49-F238E27FC236}">
              <a16:creationId xmlns:a16="http://schemas.microsoft.com/office/drawing/2014/main" id="{00000000-0008-0000-0C00-00009D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8" name="Text Box 15">
          <a:extLst>
            <a:ext uri="{FF2B5EF4-FFF2-40B4-BE49-F238E27FC236}">
              <a16:creationId xmlns:a16="http://schemas.microsoft.com/office/drawing/2014/main" id="{00000000-0008-0000-0C00-00009E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9" name="Text Box 15">
          <a:extLst>
            <a:ext uri="{FF2B5EF4-FFF2-40B4-BE49-F238E27FC236}">
              <a16:creationId xmlns:a16="http://schemas.microsoft.com/office/drawing/2014/main" id="{00000000-0008-0000-0C00-00009F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60" name="Text Box 15">
          <a:extLst>
            <a:ext uri="{FF2B5EF4-FFF2-40B4-BE49-F238E27FC236}">
              <a16:creationId xmlns:a16="http://schemas.microsoft.com/office/drawing/2014/main" id="{00000000-0008-0000-0C00-0000A0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61" name="Text Box 15">
          <a:extLst>
            <a:ext uri="{FF2B5EF4-FFF2-40B4-BE49-F238E27FC236}">
              <a16:creationId xmlns:a16="http://schemas.microsoft.com/office/drawing/2014/main" id="{00000000-0008-0000-0C00-0000A1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62" name="Text Box 15">
          <a:extLst>
            <a:ext uri="{FF2B5EF4-FFF2-40B4-BE49-F238E27FC236}">
              <a16:creationId xmlns:a16="http://schemas.microsoft.com/office/drawing/2014/main" id="{00000000-0008-0000-0C00-0000A2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63" name="Text Box 15">
          <a:extLst>
            <a:ext uri="{FF2B5EF4-FFF2-40B4-BE49-F238E27FC236}">
              <a16:creationId xmlns:a16="http://schemas.microsoft.com/office/drawing/2014/main" id="{00000000-0008-0000-0C00-0000A3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420</xdr:row>
      <xdr:rowOff>0</xdr:rowOff>
    </xdr:from>
    <xdr:ext cx="85725" cy="221876"/>
    <xdr:sp macro="" textlink="">
      <xdr:nvSpPr>
        <xdr:cNvPr id="164" name="Text Box 15">
          <a:extLst>
            <a:ext uri="{FF2B5EF4-FFF2-40B4-BE49-F238E27FC236}">
              <a16:creationId xmlns:a16="http://schemas.microsoft.com/office/drawing/2014/main" id="{00000000-0008-0000-0C00-0000A4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420</xdr:row>
      <xdr:rowOff>0</xdr:rowOff>
    </xdr:from>
    <xdr:ext cx="85725" cy="221876"/>
    <xdr:sp macro="" textlink="">
      <xdr:nvSpPr>
        <xdr:cNvPr id="165" name="Text Box 15">
          <a:extLst>
            <a:ext uri="{FF2B5EF4-FFF2-40B4-BE49-F238E27FC236}">
              <a16:creationId xmlns:a16="http://schemas.microsoft.com/office/drawing/2014/main" id="{00000000-0008-0000-0C00-0000A5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413</xdr:row>
      <xdr:rowOff>0</xdr:rowOff>
    </xdr:from>
    <xdr:ext cx="85725" cy="221876"/>
    <xdr:sp macro="" textlink="">
      <xdr:nvSpPr>
        <xdr:cNvPr id="166" name="Text Box 15">
          <a:extLst>
            <a:ext uri="{FF2B5EF4-FFF2-40B4-BE49-F238E27FC236}">
              <a16:creationId xmlns:a16="http://schemas.microsoft.com/office/drawing/2014/main" id="{00000000-0008-0000-0C00-0000A600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67" name="Text Box 15">
          <a:extLst>
            <a:ext uri="{FF2B5EF4-FFF2-40B4-BE49-F238E27FC236}">
              <a16:creationId xmlns:a16="http://schemas.microsoft.com/office/drawing/2014/main" id="{00000000-0008-0000-0C00-0000A7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68" name="Text Box 15">
          <a:extLst>
            <a:ext uri="{FF2B5EF4-FFF2-40B4-BE49-F238E27FC236}">
              <a16:creationId xmlns:a16="http://schemas.microsoft.com/office/drawing/2014/main" id="{00000000-0008-0000-0C00-0000A8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69" name="Text Box 15">
          <a:extLst>
            <a:ext uri="{FF2B5EF4-FFF2-40B4-BE49-F238E27FC236}">
              <a16:creationId xmlns:a16="http://schemas.microsoft.com/office/drawing/2014/main" id="{00000000-0008-0000-0C00-0000A9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70" name="Text Box 15">
          <a:extLst>
            <a:ext uri="{FF2B5EF4-FFF2-40B4-BE49-F238E27FC236}">
              <a16:creationId xmlns:a16="http://schemas.microsoft.com/office/drawing/2014/main" id="{00000000-0008-0000-0C00-0000AA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71" name="Text Box 15">
          <a:extLst>
            <a:ext uri="{FF2B5EF4-FFF2-40B4-BE49-F238E27FC236}">
              <a16:creationId xmlns:a16="http://schemas.microsoft.com/office/drawing/2014/main" id="{00000000-0008-0000-0C00-0000AB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72" name="Text Box 15">
          <a:extLst>
            <a:ext uri="{FF2B5EF4-FFF2-40B4-BE49-F238E27FC236}">
              <a16:creationId xmlns:a16="http://schemas.microsoft.com/office/drawing/2014/main" id="{00000000-0008-0000-0C00-0000AC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73" name="Text Box 15">
          <a:extLst>
            <a:ext uri="{FF2B5EF4-FFF2-40B4-BE49-F238E27FC236}">
              <a16:creationId xmlns:a16="http://schemas.microsoft.com/office/drawing/2014/main" id="{00000000-0008-0000-0C00-0000AD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74" name="Text Box 15">
          <a:extLst>
            <a:ext uri="{FF2B5EF4-FFF2-40B4-BE49-F238E27FC236}">
              <a16:creationId xmlns:a16="http://schemas.microsoft.com/office/drawing/2014/main" id="{00000000-0008-0000-0C00-0000AE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420</xdr:row>
      <xdr:rowOff>0</xdr:rowOff>
    </xdr:from>
    <xdr:ext cx="85725" cy="221876"/>
    <xdr:sp macro="" textlink="">
      <xdr:nvSpPr>
        <xdr:cNvPr id="175" name="Text Box 15">
          <a:extLst>
            <a:ext uri="{FF2B5EF4-FFF2-40B4-BE49-F238E27FC236}">
              <a16:creationId xmlns:a16="http://schemas.microsoft.com/office/drawing/2014/main" id="{00000000-0008-0000-0C00-0000AF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420</xdr:row>
      <xdr:rowOff>0</xdr:rowOff>
    </xdr:from>
    <xdr:ext cx="85725" cy="221876"/>
    <xdr:sp macro="" textlink="">
      <xdr:nvSpPr>
        <xdr:cNvPr id="176" name="Text Box 15">
          <a:extLst>
            <a:ext uri="{FF2B5EF4-FFF2-40B4-BE49-F238E27FC236}">
              <a16:creationId xmlns:a16="http://schemas.microsoft.com/office/drawing/2014/main" id="{00000000-0008-0000-0C00-0000B0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420</xdr:row>
      <xdr:rowOff>0</xdr:rowOff>
    </xdr:from>
    <xdr:ext cx="85725" cy="221876"/>
    <xdr:sp macro="" textlink="">
      <xdr:nvSpPr>
        <xdr:cNvPr id="177" name="Text Box 15">
          <a:extLst>
            <a:ext uri="{FF2B5EF4-FFF2-40B4-BE49-F238E27FC236}">
              <a16:creationId xmlns:a16="http://schemas.microsoft.com/office/drawing/2014/main" id="{00000000-0008-0000-0C00-0000B1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420</xdr:row>
      <xdr:rowOff>0</xdr:rowOff>
    </xdr:from>
    <xdr:ext cx="85725" cy="221876"/>
    <xdr:sp macro="" textlink="">
      <xdr:nvSpPr>
        <xdr:cNvPr id="178" name="Text Box 15">
          <a:extLst>
            <a:ext uri="{FF2B5EF4-FFF2-40B4-BE49-F238E27FC236}">
              <a16:creationId xmlns:a16="http://schemas.microsoft.com/office/drawing/2014/main" id="{00000000-0008-0000-0C00-0000B2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420</xdr:row>
      <xdr:rowOff>0</xdr:rowOff>
    </xdr:from>
    <xdr:ext cx="85725" cy="221876"/>
    <xdr:sp macro="" textlink="">
      <xdr:nvSpPr>
        <xdr:cNvPr id="179" name="Text Box 15">
          <a:extLst>
            <a:ext uri="{FF2B5EF4-FFF2-40B4-BE49-F238E27FC236}">
              <a16:creationId xmlns:a16="http://schemas.microsoft.com/office/drawing/2014/main" id="{00000000-0008-0000-0C00-0000B3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420</xdr:row>
      <xdr:rowOff>0</xdr:rowOff>
    </xdr:from>
    <xdr:ext cx="85725" cy="221876"/>
    <xdr:sp macro="" textlink="">
      <xdr:nvSpPr>
        <xdr:cNvPr id="180" name="Text Box 15">
          <a:extLst>
            <a:ext uri="{FF2B5EF4-FFF2-40B4-BE49-F238E27FC236}">
              <a16:creationId xmlns:a16="http://schemas.microsoft.com/office/drawing/2014/main" id="{00000000-0008-0000-0C00-0000B4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420</xdr:row>
      <xdr:rowOff>0</xdr:rowOff>
    </xdr:from>
    <xdr:ext cx="85725" cy="221876"/>
    <xdr:sp macro="" textlink="">
      <xdr:nvSpPr>
        <xdr:cNvPr id="181" name="Text Box 15">
          <a:extLst>
            <a:ext uri="{FF2B5EF4-FFF2-40B4-BE49-F238E27FC236}">
              <a16:creationId xmlns:a16="http://schemas.microsoft.com/office/drawing/2014/main" id="{00000000-0008-0000-0C00-0000B5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420</xdr:row>
      <xdr:rowOff>0</xdr:rowOff>
    </xdr:from>
    <xdr:ext cx="85725" cy="221876"/>
    <xdr:sp macro="" textlink="">
      <xdr:nvSpPr>
        <xdr:cNvPr id="182" name="Text Box 15">
          <a:extLst>
            <a:ext uri="{FF2B5EF4-FFF2-40B4-BE49-F238E27FC236}">
              <a16:creationId xmlns:a16="http://schemas.microsoft.com/office/drawing/2014/main" id="{00000000-0008-0000-0C00-0000B6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420</xdr:row>
      <xdr:rowOff>0</xdr:rowOff>
    </xdr:from>
    <xdr:ext cx="85725" cy="221876"/>
    <xdr:sp macro="" textlink="">
      <xdr:nvSpPr>
        <xdr:cNvPr id="183" name="Text Box 15">
          <a:extLst>
            <a:ext uri="{FF2B5EF4-FFF2-40B4-BE49-F238E27FC236}">
              <a16:creationId xmlns:a16="http://schemas.microsoft.com/office/drawing/2014/main" id="{00000000-0008-0000-0C00-0000B7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420</xdr:row>
      <xdr:rowOff>0</xdr:rowOff>
    </xdr:from>
    <xdr:ext cx="85725" cy="221876"/>
    <xdr:sp macro="" textlink="">
      <xdr:nvSpPr>
        <xdr:cNvPr id="184" name="Text Box 15">
          <a:extLst>
            <a:ext uri="{FF2B5EF4-FFF2-40B4-BE49-F238E27FC236}">
              <a16:creationId xmlns:a16="http://schemas.microsoft.com/office/drawing/2014/main" id="{00000000-0008-0000-0C00-0000B8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420</xdr:row>
      <xdr:rowOff>0</xdr:rowOff>
    </xdr:from>
    <xdr:ext cx="85725" cy="221876"/>
    <xdr:sp macro="" textlink="">
      <xdr:nvSpPr>
        <xdr:cNvPr id="185" name="Text Box 15">
          <a:extLst>
            <a:ext uri="{FF2B5EF4-FFF2-40B4-BE49-F238E27FC236}">
              <a16:creationId xmlns:a16="http://schemas.microsoft.com/office/drawing/2014/main" id="{00000000-0008-0000-0C00-0000B9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420</xdr:row>
      <xdr:rowOff>0</xdr:rowOff>
    </xdr:from>
    <xdr:ext cx="85725" cy="221876"/>
    <xdr:sp macro="" textlink="">
      <xdr:nvSpPr>
        <xdr:cNvPr id="186" name="Text Box 15">
          <a:extLst>
            <a:ext uri="{FF2B5EF4-FFF2-40B4-BE49-F238E27FC236}">
              <a16:creationId xmlns:a16="http://schemas.microsoft.com/office/drawing/2014/main" id="{00000000-0008-0000-0C00-0000BA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420</xdr:row>
      <xdr:rowOff>0</xdr:rowOff>
    </xdr:from>
    <xdr:ext cx="85725" cy="221876"/>
    <xdr:sp macro="" textlink="">
      <xdr:nvSpPr>
        <xdr:cNvPr id="187" name="Text Box 15">
          <a:extLst>
            <a:ext uri="{FF2B5EF4-FFF2-40B4-BE49-F238E27FC236}">
              <a16:creationId xmlns:a16="http://schemas.microsoft.com/office/drawing/2014/main" id="{00000000-0008-0000-0C00-0000BB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420</xdr:row>
      <xdr:rowOff>0</xdr:rowOff>
    </xdr:from>
    <xdr:ext cx="85725" cy="221876"/>
    <xdr:sp macro="" textlink="">
      <xdr:nvSpPr>
        <xdr:cNvPr id="188" name="Text Box 15">
          <a:extLst>
            <a:ext uri="{FF2B5EF4-FFF2-40B4-BE49-F238E27FC236}">
              <a16:creationId xmlns:a16="http://schemas.microsoft.com/office/drawing/2014/main" id="{00000000-0008-0000-0C00-0000BC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420</xdr:row>
      <xdr:rowOff>0</xdr:rowOff>
    </xdr:from>
    <xdr:ext cx="85725" cy="221876"/>
    <xdr:sp macro="" textlink="">
      <xdr:nvSpPr>
        <xdr:cNvPr id="189" name="Text Box 15">
          <a:extLst>
            <a:ext uri="{FF2B5EF4-FFF2-40B4-BE49-F238E27FC236}">
              <a16:creationId xmlns:a16="http://schemas.microsoft.com/office/drawing/2014/main" id="{00000000-0008-0000-0C00-0000BD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420</xdr:row>
      <xdr:rowOff>0</xdr:rowOff>
    </xdr:from>
    <xdr:ext cx="85725" cy="221876"/>
    <xdr:sp macro="" textlink="">
      <xdr:nvSpPr>
        <xdr:cNvPr id="190" name="Text Box 15">
          <a:extLst>
            <a:ext uri="{FF2B5EF4-FFF2-40B4-BE49-F238E27FC236}">
              <a16:creationId xmlns:a16="http://schemas.microsoft.com/office/drawing/2014/main" id="{00000000-0008-0000-0C00-0000BE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421</xdr:row>
      <xdr:rowOff>0</xdr:rowOff>
    </xdr:from>
    <xdr:ext cx="85725" cy="221876"/>
    <xdr:sp macro="" textlink="">
      <xdr:nvSpPr>
        <xdr:cNvPr id="191" name="Text Box 15">
          <a:extLst>
            <a:ext uri="{FF2B5EF4-FFF2-40B4-BE49-F238E27FC236}">
              <a16:creationId xmlns:a16="http://schemas.microsoft.com/office/drawing/2014/main" id="{00000000-0008-0000-0C00-0000BF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421</xdr:row>
      <xdr:rowOff>0</xdr:rowOff>
    </xdr:from>
    <xdr:ext cx="85725" cy="221876"/>
    <xdr:sp macro="" textlink="">
      <xdr:nvSpPr>
        <xdr:cNvPr id="192" name="Text Box 15">
          <a:extLst>
            <a:ext uri="{FF2B5EF4-FFF2-40B4-BE49-F238E27FC236}">
              <a16:creationId xmlns:a16="http://schemas.microsoft.com/office/drawing/2014/main" id="{00000000-0008-0000-0C00-0000C0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420</xdr:row>
      <xdr:rowOff>0</xdr:rowOff>
    </xdr:from>
    <xdr:ext cx="85725" cy="221876"/>
    <xdr:sp macro="" textlink="">
      <xdr:nvSpPr>
        <xdr:cNvPr id="193" name="Text Box 15">
          <a:extLst>
            <a:ext uri="{FF2B5EF4-FFF2-40B4-BE49-F238E27FC236}">
              <a16:creationId xmlns:a16="http://schemas.microsoft.com/office/drawing/2014/main" id="{00000000-0008-0000-0C00-0000C100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420</xdr:row>
      <xdr:rowOff>0</xdr:rowOff>
    </xdr:from>
    <xdr:ext cx="85725" cy="221876"/>
    <xdr:sp macro="" textlink="">
      <xdr:nvSpPr>
        <xdr:cNvPr id="194" name="Text Box 15">
          <a:extLst>
            <a:ext uri="{FF2B5EF4-FFF2-40B4-BE49-F238E27FC236}">
              <a16:creationId xmlns:a16="http://schemas.microsoft.com/office/drawing/2014/main" id="{00000000-0008-0000-0C00-0000C2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420</xdr:row>
      <xdr:rowOff>0</xdr:rowOff>
    </xdr:from>
    <xdr:ext cx="85725" cy="221876"/>
    <xdr:sp macro="" textlink="">
      <xdr:nvSpPr>
        <xdr:cNvPr id="195" name="Text Box 15">
          <a:extLst>
            <a:ext uri="{FF2B5EF4-FFF2-40B4-BE49-F238E27FC236}">
              <a16:creationId xmlns:a16="http://schemas.microsoft.com/office/drawing/2014/main" id="{00000000-0008-0000-0C00-0000C3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420</xdr:row>
      <xdr:rowOff>0</xdr:rowOff>
    </xdr:from>
    <xdr:ext cx="85725" cy="221876"/>
    <xdr:sp macro="" textlink="">
      <xdr:nvSpPr>
        <xdr:cNvPr id="196" name="Text Box 15">
          <a:extLst>
            <a:ext uri="{FF2B5EF4-FFF2-40B4-BE49-F238E27FC236}">
              <a16:creationId xmlns:a16="http://schemas.microsoft.com/office/drawing/2014/main" id="{00000000-0008-0000-0C00-0000C4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420</xdr:row>
      <xdr:rowOff>0</xdr:rowOff>
    </xdr:from>
    <xdr:ext cx="85725" cy="221876"/>
    <xdr:sp macro="" textlink="">
      <xdr:nvSpPr>
        <xdr:cNvPr id="197" name="Text Box 15">
          <a:extLst>
            <a:ext uri="{FF2B5EF4-FFF2-40B4-BE49-F238E27FC236}">
              <a16:creationId xmlns:a16="http://schemas.microsoft.com/office/drawing/2014/main" id="{00000000-0008-0000-0C00-0000C5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420</xdr:row>
      <xdr:rowOff>0</xdr:rowOff>
    </xdr:from>
    <xdr:ext cx="85725" cy="221876"/>
    <xdr:sp macro="" textlink="">
      <xdr:nvSpPr>
        <xdr:cNvPr id="198" name="Text Box 15">
          <a:extLst>
            <a:ext uri="{FF2B5EF4-FFF2-40B4-BE49-F238E27FC236}">
              <a16:creationId xmlns:a16="http://schemas.microsoft.com/office/drawing/2014/main" id="{00000000-0008-0000-0C00-0000C6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420</xdr:row>
      <xdr:rowOff>0</xdr:rowOff>
    </xdr:from>
    <xdr:ext cx="85725" cy="221876"/>
    <xdr:sp macro="" textlink="">
      <xdr:nvSpPr>
        <xdr:cNvPr id="199" name="Text Box 15">
          <a:extLst>
            <a:ext uri="{FF2B5EF4-FFF2-40B4-BE49-F238E27FC236}">
              <a16:creationId xmlns:a16="http://schemas.microsoft.com/office/drawing/2014/main" id="{00000000-0008-0000-0C00-0000C7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420</xdr:row>
      <xdr:rowOff>0</xdr:rowOff>
    </xdr:from>
    <xdr:ext cx="85725" cy="221876"/>
    <xdr:sp macro="" textlink="">
      <xdr:nvSpPr>
        <xdr:cNvPr id="200" name="Text Box 15">
          <a:extLst>
            <a:ext uri="{FF2B5EF4-FFF2-40B4-BE49-F238E27FC236}">
              <a16:creationId xmlns:a16="http://schemas.microsoft.com/office/drawing/2014/main" id="{00000000-0008-0000-0C00-0000C8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420</xdr:row>
      <xdr:rowOff>0</xdr:rowOff>
    </xdr:from>
    <xdr:ext cx="85725" cy="221876"/>
    <xdr:sp macro="" textlink="">
      <xdr:nvSpPr>
        <xdr:cNvPr id="201" name="Text Box 15">
          <a:extLst>
            <a:ext uri="{FF2B5EF4-FFF2-40B4-BE49-F238E27FC236}">
              <a16:creationId xmlns:a16="http://schemas.microsoft.com/office/drawing/2014/main" id="{00000000-0008-0000-0C00-0000C9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421</xdr:row>
      <xdr:rowOff>0</xdr:rowOff>
    </xdr:from>
    <xdr:ext cx="85725" cy="221876"/>
    <xdr:sp macro="" textlink="">
      <xdr:nvSpPr>
        <xdr:cNvPr id="202" name="Text Box 15">
          <a:extLst>
            <a:ext uri="{FF2B5EF4-FFF2-40B4-BE49-F238E27FC236}">
              <a16:creationId xmlns:a16="http://schemas.microsoft.com/office/drawing/2014/main" id="{00000000-0008-0000-0C00-0000CA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421</xdr:row>
      <xdr:rowOff>0</xdr:rowOff>
    </xdr:from>
    <xdr:ext cx="85725" cy="221876"/>
    <xdr:sp macro="" textlink="">
      <xdr:nvSpPr>
        <xdr:cNvPr id="203" name="Text Box 15">
          <a:extLst>
            <a:ext uri="{FF2B5EF4-FFF2-40B4-BE49-F238E27FC236}">
              <a16:creationId xmlns:a16="http://schemas.microsoft.com/office/drawing/2014/main" id="{00000000-0008-0000-0C00-0000CB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421</xdr:row>
      <xdr:rowOff>0</xdr:rowOff>
    </xdr:from>
    <xdr:ext cx="85725" cy="221876"/>
    <xdr:sp macro="" textlink="">
      <xdr:nvSpPr>
        <xdr:cNvPr id="204" name="Text Box 15">
          <a:extLst>
            <a:ext uri="{FF2B5EF4-FFF2-40B4-BE49-F238E27FC236}">
              <a16:creationId xmlns:a16="http://schemas.microsoft.com/office/drawing/2014/main" id="{00000000-0008-0000-0C00-0000CC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421</xdr:row>
      <xdr:rowOff>0</xdr:rowOff>
    </xdr:from>
    <xdr:ext cx="85725" cy="221876"/>
    <xdr:sp macro="" textlink="">
      <xdr:nvSpPr>
        <xdr:cNvPr id="205" name="Text Box 15">
          <a:extLst>
            <a:ext uri="{FF2B5EF4-FFF2-40B4-BE49-F238E27FC236}">
              <a16:creationId xmlns:a16="http://schemas.microsoft.com/office/drawing/2014/main" id="{00000000-0008-0000-0C00-0000CD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421</xdr:row>
      <xdr:rowOff>0</xdr:rowOff>
    </xdr:from>
    <xdr:ext cx="85725" cy="221876"/>
    <xdr:sp macro="" textlink="">
      <xdr:nvSpPr>
        <xdr:cNvPr id="206" name="Text Box 15">
          <a:extLst>
            <a:ext uri="{FF2B5EF4-FFF2-40B4-BE49-F238E27FC236}">
              <a16:creationId xmlns:a16="http://schemas.microsoft.com/office/drawing/2014/main" id="{00000000-0008-0000-0C00-0000CE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421</xdr:row>
      <xdr:rowOff>0</xdr:rowOff>
    </xdr:from>
    <xdr:ext cx="85725" cy="221876"/>
    <xdr:sp macro="" textlink="">
      <xdr:nvSpPr>
        <xdr:cNvPr id="207" name="Text Box 15">
          <a:extLst>
            <a:ext uri="{FF2B5EF4-FFF2-40B4-BE49-F238E27FC236}">
              <a16:creationId xmlns:a16="http://schemas.microsoft.com/office/drawing/2014/main" id="{00000000-0008-0000-0C00-0000CF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421</xdr:row>
      <xdr:rowOff>0</xdr:rowOff>
    </xdr:from>
    <xdr:ext cx="85725" cy="221876"/>
    <xdr:sp macro="" textlink="">
      <xdr:nvSpPr>
        <xdr:cNvPr id="208" name="Text Box 15">
          <a:extLst>
            <a:ext uri="{FF2B5EF4-FFF2-40B4-BE49-F238E27FC236}">
              <a16:creationId xmlns:a16="http://schemas.microsoft.com/office/drawing/2014/main" id="{00000000-0008-0000-0C00-0000D0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421</xdr:row>
      <xdr:rowOff>0</xdr:rowOff>
    </xdr:from>
    <xdr:ext cx="85725" cy="221876"/>
    <xdr:sp macro="" textlink="">
      <xdr:nvSpPr>
        <xdr:cNvPr id="209" name="Text Box 15">
          <a:extLst>
            <a:ext uri="{FF2B5EF4-FFF2-40B4-BE49-F238E27FC236}">
              <a16:creationId xmlns:a16="http://schemas.microsoft.com/office/drawing/2014/main" id="{00000000-0008-0000-0C00-0000D1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421</xdr:row>
      <xdr:rowOff>0</xdr:rowOff>
    </xdr:from>
    <xdr:ext cx="85725" cy="221876"/>
    <xdr:sp macro="" textlink="">
      <xdr:nvSpPr>
        <xdr:cNvPr id="210" name="Text Box 15">
          <a:extLst>
            <a:ext uri="{FF2B5EF4-FFF2-40B4-BE49-F238E27FC236}">
              <a16:creationId xmlns:a16="http://schemas.microsoft.com/office/drawing/2014/main" id="{00000000-0008-0000-0C00-0000D2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421</xdr:row>
      <xdr:rowOff>0</xdr:rowOff>
    </xdr:from>
    <xdr:ext cx="85725" cy="221876"/>
    <xdr:sp macro="" textlink="">
      <xdr:nvSpPr>
        <xdr:cNvPr id="211" name="Text Box 15">
          <a:extLst>
            <a:ext uri="{FF2B5EF4-FFF2-40B4-BE49-F238E27FC236}">
              <a16:creationId xmlns:a16="http://schemas.microsoft.com/office/drawing/2014/main" id="{00000000-0008-0000-0C00-0000D3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421</xdr:row>
      <xdr:rowOff>0</xdr:rowOff>
    </xdr:from>
    <xdr:ext cx="85725" cy="221876"/>
    <xdr:sp macro="" textlink="">
      <xdr:nvSpPr>
        <xdr:cNvPr id="212" name="Text Box 15">
          <a:extLst>
            <a:ext uri="{FF2B5EF4-FFF2-40B4-BE49-F238E27FC236}">
              <a16:creationId xmlns:a16="http://schemas.microsoft.com/office/drawing/2014/main" id="{00000000-0008-0000-0C00-0000D4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421</xdr:row>
      <xdr:rowOff>0</xdr:rowOff>
    </xdr:from>
    <xdr:ext cx="85725" cy="221876"/>
    <xdr:sp macro="" textlink="">
      <xdr:nvSpPr>
        <xdr:cNvPr id="213" name="Text Box 15">
          <a:extLst>
            <a:ext uri="{FF2B5EF4-FFF2-40B4-BE49-F238E27FC236}">
              <a16:creationId xmlns:a16="http://schemas.microsoft.com/office/drawing/2014/main" id="{00000000-0008-0000-0C00-0000D5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421</xdr:row>
      <xdr:rowOff>0</xdr:rowOff>
    </xdr:from>
    <xdr:ext cx="85725" cy="221876"/>
    <xdr:sp macro="" textlink="">
      <xdr:nvSpPr>
        <xdr:cNvPr id="214" name="Text Box 15">
          <a:extLst>
            <a:ext uri="{FF2B5EF4-FFF2-40B4-BE49-F238E27FC236}">
              <a16:creationId xmlns:a16="http://schemas.microsoft.com/office/drawing/2014/main" id="{00000000-0008-0000-0C00-0000D6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421</xdr:row>
      <xdr:rowOff>0</xdr:rowOff>
    </xdr:from>
    <xdr:ext cx="85725" cy="221876"/>
    <xdr:sp macro="" textlink="">
      <xdr:nvSpPr>
        <xdr:cNvPr id="215" name="Text Box 15">
          <a:extLst>
            <a:ext uri="{FF2B5EF4-FFF2-40B4-BE49-F238E27FC236}">
              <a16:creationId xmlns:a16="http://schemas.microsoft.com/office/drawing/2014/main" id="{00000000-0008-0000-0C00-0000D7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421</xdr:row>
      <xdr:rowOff>0</xdr:rowOff>
    </xdr:from>
    <xdr:ext cx="85725" cy="221876"/>
    <xdr:sp macro="" textlink="">
      <xdr:nvSpPr>
        <xdr:cNvPr id="216" name="Text Box 15">
          <a:extLst>
            <a:ext uri="{FF2B5EF4-FFF2-40B4-BE49-F238E27FC236}">
              <a16:creationId xmlns:a16="http://schemas.microsoft.com/office/drawing/2014/main" id="{00000000-0008-0000-0C00-0000D8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421</xdr:row>
      <xdr:rowOff>0</xdr:rowOff>
    </xdr:from>
    <xdr:ext cx="85725" cy="221876"/>
    <xdr:sp macro="" textlink="">
      <xdr:nvSpPr>
        <xdr:cNvPr id="217" name="Text Box 15">
          <a:extLst>
            <a:ext uri="{FF2B5EF4-FFF2-40B4-BE49-F238E27FC236}">
              <a16:creationId xmlns:a16="http://schemas.microsoft.com/office/drawing/2014/main" id="{00000000-0008-0000-0C00-0000D9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422</xdr:row>
      <xdr:rowOff>0</xdr:rowOff>
    </xdr:from>
    <xdr:ext cx="85725" cy="221876"/>
    <xdr:sp macro="" textlink="">
      <xdr:nvSpPr>
        <xdr:cNvPr id="218" name="Text Box 15">
          <a:extLst>
            <a:ext uri="{FF2B5EF4-FFF2-40B4-BE49-F238E27FC236}">
              <a16:creationId xmlns:a16="http://schemas.microsoft.com/office/drawing/2014/main" id="{00000000-0008-0000-0C00-0000DA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422</xdr:row>
      <xdr:rowOff>0</xdr:rowOff>
    </xdr:from>
    <xdr:ext cx="85725" cy="221876"/>
    <xdr:sp macro="" textlink="">
      <xdr:nvSpPr>
        <xdr:cNvPr id="219" name="Text Box 15">
          <a:extLst>
            <a:ext uri="{FF2B5EF4-FFF2-40B4-BE49-F238E27FC236}">
              <a16:creationId xmlns:a16="http://schemas.microsoft.com/office/drawing/2014/main" id="{00000000-0008-0000-0C00-0000DB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421</xdr:row>
      <xdr:rowOff>0</xdr:rowOff>
    </xdr:from>
    <xdr:ext cx="85725" cy="221876"/>
    <xdr:sp macro="" textlink="">
      <xdr:nvSpPr>
        <xdr:cNvPr id="220" name="Text Box 15">
          <a:extLst>
            <a:ext uri="{FF2B5EF4-FFF2-40B4-BE49-F238E27FC236}">
              <a16:creationId xmlns:a16="http://schemas.microsoft.com/office/drawing/2014/main" id="{00000000-0008-0000-0C00-0000DC00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421</xdr:row>
      <xdr:rowOff>0</xdr:rowOff>
    </xdr:from>
    <xdr:ext cx="85725" cy="221876"/>
    <xdr:sp macro="" textlink="">
      <xdr:nvSpPr>
        <xdr:cNvPr id="221" name="Text Box 15">
          <a:extLst>
            <a:ext uri="{FF2B5EF4-FFF2-40B4-BE49-F238E27FC236}">
              <a16:creationId xmlns:a16="http://schemas.microsoft.com/office/drawing/2014/main" id="{00000000-0008-0000-0C00-0000DD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421</xdr:row>
      <xdr:rowOff>0</xdr:rowOff>
    </xdr:from>
    <xdr:ext cx="85725" cy="221876"/>
    <xdr:sp macro="" textlink="">
      <xdr:nvSpPr>
        <xdr:cNvPr id="222" name="Text Box 15">
          <a:extLst>
            <a:ext uri="{FF2B5EF4-FFF2-40B4-BE49-F238E27FC236}">
              <a16:creationId xmlns:a16="http://schemas.microsoft.com/office/drawing/2014/main" id="{00000000-0008-0000-0C00-0000DE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421</xdr:row>
      <xdr:rowOff>0</xdr:rowOff>
    </xdr:from>
    <xdr:ext cx="85725" cy="221876"/>
    <xdr:sp macro="" textlink="">
      <xdr:nvSpPr>
        <xdr:cNvPr id="223" name="Text Box 15">
          <a:extLst>
            <a:ext uri="{FF2B5EF4-FFF2-40B4-BE49-F238E27FC236}">
              <a16:creationId xmlns:a16="http://schemas.microsoft.com/office/drawing/2014/main" id="{00000000-0008-0000-0C00-0000DF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421</xdr:row>
      <xdr:rowOff>0</xdr:rowOff>
    </xdr:from>
    <xdr:ext cx="85725" cy="221876"/>
    <xdr:sp macro="" textlink="">
      <xdr:nvSpPr>
        <xdr:cNvPr id="224" name="Text Box 15">
          <a:extLst>
            <a:ext uri="{FF2B5EF4-FFF2-40B4-BE49-F238E27FC236}">
              <a16:creationId xmlns:a16="http://schemas.microsoft.com/office/drawing/2014/main" id="{00000000-0008-0000-0C00-0000E0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421</xdr:row>
      <xdr:rowOff>0</xdr:rowOff>
    </xdr:from>
    <xdr:ext cx="85725" cy="221876"/>
    <xdr:sp macro="" textlink="">
      <xdr:nvSpPr>
        <xdr:cNvPr id="225" name="Text Box 15">
          <a:extLst>
            <a:ext uri="{FF2B5EF4-FFF2-40B4-BE49-F238E27FC236}">
              <a16:creationId xmlns:a16="http://schemas.microsoft.com/office/drawing/2014/main" id="{00000000-0008-0000-0C00-0000E1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421</xdr:row>
      <xdr:rowOff>0</xdr:rowOff>
    </xdr:from>
    <xdr:ext cx="85725" cy="221876"/>
    <xdr:sp macro="" textlink="">
      <xdr:nvSpPr>
        <xdr:cNvPr id="226" name="Text Box 15">
          <a:extLst>
            <a:ext uri="{FF2B5EF4-FFF2-40B4-BE49-F238E27FC236}">
              <a16:creationId xmlns:a16="http://schemas.microsoft.com/office/drawing/2014/main" id="{00000000-0008-0000-0C00-0000E2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421</xdr:row>
      <xdr:rowOff>0</xdr:rowOff>
    </xdr:from>
    <xdr:ext cx="85725" cy="221876"/>
    <xdr:sp macro="" textlink="">
      <xdr:nvSpPr>
        <xdr:cNvPr id="227" name="Text Box 15">
          <a:extLst>
            <a:ext uri="{FF2B5EF4-FFF2-40B4-BE49-F238E27FC236}">
              <a16:creationId xmlns:a16="http://schemas.microsoft.com/office/drawing/2014/main" id="{00000000-0008-0000-0C00-0000E3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421</xdr:row>
      <xdr:rowOff>0</xdr:rowOff>
    </xdr:from>
    <xdr:ext cx="85725" cy="221876"/>
    <xdr:sp macro="" textlink="">
      <xdr:nvSpPr>
        <xdr:cNvPr id="228" name="Text Box 15">
          <a:extLst>
            <a:ext uri="{FF2B5EF4-FFF2-40B4-BE49-F238E27FC236}">
              <a16:creationId xmlns:a16="http://schemas.microsoft.com/office/drawing/2014/main" id="{00000000-0008-0000-0C00-0000E4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422</xdr:row>
      <xdr:rowOff>0</xdr:rowOff>
    </xdr:from>
    <xdr:ext cx="85725" cy="221876"/>
    <xdr:sp macro="" textlink="">
      <xdr:nvSpPr>
        <xdr:cNvPr id="229" name="Text Box 15">
          <a:extLst>
            <a:ext uri="{FF2B5EF4-FFF2-40B4-BE49-F238E27FC236}">
              <a16:creationId xmlns:a16="http://schemas.microsoft.com/office/drawing/2014/main" id="{00000000-0008-0000-0C00-0000E5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422</xdr:row>
      <xdr:rowOff>0</xdr:rowOff>
    </xdr:from>
    <xdr:ext cx="85725" cy="221876"/>
    <xdr:sp macro="" textlink="">
      <xdr:nvSpPr>
        <xdr:cNvPr id="230" name="Text Box 15">
          <a:extLst>
            <a:ext uri="{FF2B5EF4-FFF2-40B4-BE49-F238E27FC236}">
              <a16:creationId xmlns:a16="http://schemas.microsoft.com/office/drawing/2014/main" id="{00000000-0008-0000-0C00-0000E6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422</xdr:row>
      <xdr:rowOff>0</xdr:rowOff>
    </xdr:from>
    <xdr:ext cx="85725" cy="221876"/>
    <xdr:sp macro="" textlink="">
      <xdr:nvSpPr>
        <xdr:cNvPr id="231" name="Text Box 15">
          <a:extLst>
            <a:ext uri="{FF2B5EF4-FFF2-40B4-BE49-F238E27FC236}">
              <a16:creationId xmlns:a16="http://schemas.microsoft.com/office/drawing/2014/main" id="{00000000-0008-0000-0C00-0000E7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422</xdr:row>
      <xdr:rowOff>0</xdr:rowOff>
    </xdr:from>
    <xdr:ext cx="85725" cy="221876"/>
    <xdr:sp macro="" textlink="">
      <xdr:nvSpPr>
        <xdr:cNvPr id="232" name="Text Box 15">
          <a:extLst>
            <a:ext uri="{FF2B5EF4-FFF2-40B4-BE49-F238E27FC236}">
              <a16:creationId xmlns:a16="http://schemas.microsoft.com/office/drawing/2014/main" id="{00000000-0008-0000-0C00-0000E8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422</xdr:row>
      <xdr:rowOff>0</xdr:rowOff>
    </xdr:from>
    <xdr:ext cx="85725" cy="221876"/>
    <xdr:sp macro="" textlink="">
      <xdr:nvSpPr>
        <xdr:cNvPr id="233" name="Text Box 15">
          <a:extLst>
            <a:ext uri="{FF2B5EF4-FFF2-40B4-BE49-F238E27FC236}">
              <a16:creationId xmlns:a16="http://schemas.microsoft.com/office/drawing/2014/main" id="{00000000-0008-0000-0C00-0000E9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422</xdr:row>
      <xdr:rowOff>0</xdr:rowOff>
    </xdr:from>
    <xdr:ext cx="85725" cy="221876"/>
    <xdr:sp macro="" textlink="">
      <xdr:nvSpPr>
        <xdr:cNvPr id="234" name="Text Box 15">
          <a:extLst>
            <a:ext uri="{FF2B5EF4-FFF2-40B4-BE49-F238E27FC236}">
              <a16:creationId xmlns:a16="http://schemas.microsoft.com/office/drawing/2014/main" id="{00000000-0008-0000-0C00-0000EA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422</xdr:row>
      <xdr:rowOff>0</xdr:rowOff>
    </xdr:from>
    <xdr:ext cx="85725" cy="221876"/>
    <xdr:sp macro="" textlink="">
      <xdr:nvSpPr>
        <xdr:cNvPr id="235" name="Text Box 15">
          <a:extLst>
            <a:ext uri="{FF2B5EF4-FFF2-40B4-BE49-F238E27FC236}">
              <a16:creationId xmlns:a16="http://schemas.microsoft.com/office/drawing/2014/main" id="{00000000-0008-0000-0C00-0000EB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422</xdr:row>
      <xdr:rowOff>0</xdr:rowOff>
    </xdr:from>
    <xdr:ext cx="85725" cy="221876"/>
    <xdr:sp macro="" textlink="">
      <xdr:nvSpPr>
        <xdr:cNvPr id="236" name="Text Box 15">
          <a:extLst>
            <a:ext uri="{FF2B5EF4-FFF2-40B4-BE49-F238E27FC236}">
              <a16:creationId xmlns:a16="http://schemas.microsoft.com/office/drawing/2014/main" id="{00000000-0008-0000-0C00-0000EC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422</xdr:row>
      <xdr:rowOff>0</xdr:rowOff>
    </xdr:from>
    <xdr:ext cx="85725" cy="221876"/>
    <xdr:sp macro="" textlink="">
      <xdr:nvSpPr>
        <xdr:cNvPr id="237" name="Text Box 15">
          <a:extLst>
            <a:ext uri="{FF2B5EF4-FFF2-40B4-BE49-F238E27FC236}">
              <a16:creationId xmlns:a16="http://schemas.microsoft.com/office/drawing/2014/main" id="{00000000-0008-0000-0C00-0000ED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422</xdr:row>
      <xdr:rowOff>0</xdr:rowOff>
    </xdr:from>
    <xdr:ext cx="85725" cy="221876"/>
    <xdr:sp macro="" textlink="">
      <xdr:nvSpPr>
        <xdr:cNvPr id="238" name="Text Box 15">
          <a:extLst>
            <a:ext uri="{FF2B5EF4-FFF2-40B4-BE49-F238E27FC236}">
              <a16:creationId xmlns:a16="http://schemas.microsoft.com/office/drawing/2014/main" id="{00000000-0008-0000-0C00-0000EE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422</xdr:row>
      <xdr:rowOff>0</xdr:rowOff>
    </xdr:from>
    <xdr:ext cx="85725" cy="221876"/>
    <xdr:sp macro="" textlink="">
      <xdr:nvSpPr>
        <xdr:cNvPr id="239" name="Text Box 15">
          <a:extLst>
            <a:ext uri="{FF2B5EF4-FFF2-40B4-BE49-F238E27FC236}">
              <a16:creationId xmlns:a16="http://schemas.microsoft.com/office/drawing/2014/main" id="{00000000-0008-0000-0C00-0000EF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422</xdr:row>
      <xdr:rowOff>0</xdr:rowOff>
    </xdr:from>
    <xdr:ext cx="85725" cy="221876"/>
    <xdr:sp macro="" textlink="">
      <xdr:nvSpPr>
        <xdr:cNvPr id="240" name="Text Box 15">
          <a:extLst>
            <a:ext uri="{FF2B5EF4-FFF2-40B4-BE49-F238E27FC236}">
              <a16:creationId xmlns:a16="http://schemas.microsoft.com/office/drawing/2014/main" id="{00000000-0008-0000-0C00-0000F000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422</xdr:row>
      <xdr:rowOff>0</xdr:rowOff>
    </xdr:from>
    <xdr:ext cx="85725" cy="221876"/>
    <xdr:sp macro="" textlink="">
      <xdr:nvSpPr>
        <xdr:cNvPr id="241" name="Text Box 15">
          <a:extLst>
            <a:ext uri="{FF2B5EF4-FFF2-40B4-BE49-F238E27FC236}">
              <a16:creationId xmlns:a16="http://schemas.microsoft.com/office/drawing/2014/main" id="{00000000-0008-0000-0C00-0000F1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422</xdr:row>
      <xdr:rowOff>0</xdr:rowOff>
    </xdr:from>
    <xdr:ext cx="85725" cy="221876"/>
    <xdr:sp macro="" textlink="">
      <xdr:nvSpPr>
        <xdr:cNvPr id="242" name="Text Box 15">
          <a:extLst>
            <a:ext uri="{FF2B5EF4-FFF2-40B4-BE49-F238E27FC236}">
              <a16:creationId xmlns:a16="http://schemas.microsoft.com/office/drawing/2014/main" id="{00000000-0008-0000-0C00-0000F2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422</xdr:row>
      <xdr:rowOff>0</xdr:rowOff>
    </xdr:from>
    <xdr:ext cx="85725" cy="221876"/>
    <xdr:sp macro="" textlink="">
      <xdr:nvSpPr>
        <xdr:cNvPr id="243" name="Text Box 15">
          <a:extLst>
            <a:ext uri="{FF2B5EF4-FFF2-40B4-BE49-F238E27FC236}">
              <a16:creationId xmlns:a16="http://schemas.microsoft.com/office/drawing/2014/main" id="{00000000-0008-0000-0C00-0000F3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422</xdr:row>
      <xdr:rowOff>0</xdr:rowOff>
    </xdr:from>
    <xdr:ext cx="85725" cy="221876"/>
    <xdr:sp macro="" textlink="">
      <xdr:nvSpPr>
        <xdr:cNvPr id="244" name="Text Box 15">
          <a:extLst>
            <a:ext uri="{FF2B5EF4-FFF2-40B4-BE49-F238E27FC236}">
              <a16:creationId xmlns:a16="http://schemas.microsoft.com/office/drawing/2014/main" id="{00000000-0008-0000-0C00-0000F400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423</xdr:row>
      <xdr:rowOff>0</xdr:rowOff>
    </xdr:from>
    <xdr:ext cx="85725" cy="221876"/>
    <xdr:sp macro="" textlink="">
      <xdr:nvSpPr>
        <xdr:cNvPr id="245" name="Text Box 15">
          <a:extLst>
            <a:ext uri="{FF2B5EF4-FFF2-40B4-BE49-F238E27FC236}">
              <a16:creationId xmlns:a16="http://schemas.microsoft.com/office/drawing/2014/main" id="{00000000-0008-0000-0C00-0000F5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423</xdr:row>
      <xdr:rowOff>0</xdr:rowOff>
    </xdr:from>
    <xdr:ext cx="85725" cy="221876"/>
    <xdr:sp macro="" textlink="">
      <xdr:nvSpPr>
        <xdr:cNvPr id="246" name="Text Box 15">
          <a:extLst>
            <a:ext uri="{FF2B5EF4-FFF2-40B4-BE49-F238E27FC236}">
              <a16:creationId xmlns:a16="http://schemas.microsoft.com/office/drawing/2014/main" id="{00000000-0008-0000-0C00-0000F600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422</xdr:row>
      <xdr:rowOff>0</xdr:rowOff>
    </xdr:from>
    <xdr:ext cx="85725" cy="221876"/>
    <xdr:sp macro="" textlink="">
      <xdr:nvSpPr>
        <xdr:cNvPr id="247" name="Text Box 15">
          <a:extLst>
            <a:ext uri="{FF2B5EF4-FFF2-40B4-BE49-F238E27FC236}">
              <a16:creationId xmlns:a16="http://schemas.microsoft.com/office/drawing/2014/main" id="{00000000-0008-0000-0C00-0000F700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422</xdr:row>
      <xdr:rowOff>0</xdr:rowOff>
    </xdr:from>
    <xdr:ext cx="85725" cy="221876"/>
    <xdr:sp macro="" textlink="">
      <xdr:nvSpPr>
        <xdr:cNvPr id="248" name="Text Box 15">
          <a:extLst>
            <a:ext uri="{FF2B5EF4-FFF2-40B4-BE49-F238E27FC236}">
              <a16:creationId xmlns:a16="http://schemas.microsoft.com/office/drawing/2014/main" id="{00000000-0008-0000-0C00-0000F8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422</xdr:row>
      <xdr:rowOff>0</xdr:rowOff>
    </xdr:from>
    <xdr:ext cx="85725" cy="221876"/>
    <xdr:sp macro="" textlink="">
      <xdr:nvSpPr>
        <xdr:cNvPr id="249" name="Text Box 15">
          <a:extLst>
            <a:ext uri="{FF2B5EF4-FFF2-40B4-BE49-F238E27FC236}">
              <a16:creationId xmlns:a16="http://schemas.microsoft.com/office/drawing/2014/main" id="{00000000-0008-0000-0C00-0000F9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422</xdr:row>
      <xdr:rowOff>0</xdr:rowOff>
    </xdr:from>
    <xdr:ext cx="85725" cy="221876"/>
    <xdr:sp macro="" textlink="">
      <xdr:nvSpPr>
        <xdr:cNvPr id="250" name="Text Box 15">
          <a:extLst>
            <a:ext uri="{FF2B5EF4-FFF2-40B4-BE49-F238E27FC236}">
              <a16:creationId xmlns:a16="http://schemas.microsoft.com/office/drawing/2014/main" id="{00000000-0008-0000-0C00-0000FA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422</xdr:row>
      <xdr:rowOff>0</xdr:rowOff>
    </xdr:from>
    <xdr:ext cx="85725" cy="221876"/>
    <xdr:sp macro="" textlink="">
      <xdr:nvSpPr>
        <xdr:cNvPr id="251" name="Text Box 15">
          <a:extLst>
            <a:ext uri="{FF2B5EF4-FFF2-40B4-BE49-F238E27FC236}">
              <a16:creationId xmlns:a16="http://schemas.microsoft.com/office/drawing/2014/main" id="{00000000-0008-0000-0C00-0000FB00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422</xdr:row>
      <xdr:rowOff>0</xdr:rowOff>
    </xdr:from>
    <xdr:ext cx="85725" cy="221876"/>
    <xdr:sp macro="" textlink="">
      <xdr:nvSpPr>
        <xdr:cNvPr id="252" name="Text Box 15">
          <a:extLst>
            <a:ext uri="{FF2B5EF4-FFF2-40B4-BE49-F238E27FC236}">
              <a16:creationId xmlns:a16="http://schemas.microsoft.com/office/drawing/2014/main" id="{00000000-0008-0000-0C00-0000FC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422</xdr:row>
      <xdr:rowOff>0</xdr:rowOff>
    </xdr:from>
    <xdr:ext cx="85725" cy="221876"/>
    <xdr:sp macro="" textlink="">
      <xdr:nvSpPr>
        <xdr:cNvPr id="253" name="Text Box 15">
          <a:extLst>
            <a:ext uri="{FF2B5EF4-FFF2-40B4-BE49-F238E27FC236}">
              <a16:creationId xmlns:a16="http://schemas.microsoft.com/office/drawing/2014/main" id="{00000000-0008-0000-0C00-0000FD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422</xdr:row>
      <xdr:rowOff>0</xdr:rowOff>
    </xdr:from>
    <xdr:ext cx="85725" cy="221876"/>
    <xdr:sp macro="" textlink="">
      <xdr:nvSpPr>
        <xdr:cNvPr id="254" name="Text Box 15">
          <a:extLst>
            <a:ext uri="{FF2B5EF4-FFF2-40B4-BE49-F238E27FC236}">
              <a16:creationId xmlns:a16="http://schemas.microsoft.com/office/drawing/2014/main" id="{00000000-0008-0000-0C00-0000FE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422</xdr:row>
      <xdr:rowOff>0</xdr:rowOff>
    </xdr:from>
    <xdr:ext cx="85725" cy="221876"/>
    <xdr:sp macro="" textlink="">
      <xdr:nvSpPr>
        <xdr:cNvPr id="255" name="Text Box 15">
          <a:extLst>
            <a:ext uri="{FF2B5EF4-FFF2-40B4-BE49-F238E27FC236}">
              <a16:creationId xmlns:a16="http://schemas.microsoft.com/office/drawing/2014/main" id="{00000000-0008-0000-0C00-0000FF00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423</xdr:row>
      <xdr:rowOff>0</xdr:rowOff>
    </xdr:from>
    <xdr:ext cx="85725" cy="221876"/>
    <xdr:sp macro="" textlink="">
      <xdr:nvSpPr>
        <xdr:cNvPr id="256" name="Text Box 15">
          <a:extLst>
            <a:ext uri="{FF2B5EF4-FFF2-40B4-BE49-F238E27FC236}">
              <a16:creationId xmlns:a16="http://schemas.microsoft.com/office/drawing/2014/main" id="{00000000-0008-0000-0C00-000000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423</xdr:row>
      <xdr:rowOff>0</xdr:rowOff>
    </xdr:from>
    <xdr:ext cx="85725" cy="221876"/>
    <xdr:sp macro="" textlink="">
      <xdr:nvSpPr>
        <xdr:cNvPr id="257" name="Text Box 15">
          <a:extLst>
            <a:ext uri="{FF2B5EF4-FFF2-40B4-BE49-F238E27FC236}">
              <a16:creationId xmlns:a16="http://schemas.microsoft.com/office/drawing/2014/main" id="{00000000-0008-0000-0C00-000001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423</xdr:row>
      <xdr:rowOff>0</xdr:rowOff>
    </xdr:from>
    <xdr:ext cx="85725" cy="221876"/>
    <xdr:sp macro="" textlink="">
      <xdr:nvSpPr>
        <xdr:cNvPr id="258" name="Text Box 15">
          <a:extLst>
            <a:ext uri="{FF2B5EF4-FFF2-40B4-BE49-F238E27FC236}">
              <a16:creationId xmlns:a16="http://schemas.microsoft.com/office/drawing/2014/main" id="{00000000-0008-0000-0C00-000002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423</xdr:row>
      <xdr:rowOff>0</xdr:rowOff>
    </xdr:from>
    <xdr:ext cx="85725" cy="221876"/>
    <xdr:sp macro="" textlink="">
      <xdr:nvSpPr>
        <xdr:cNvPr id="259" name="Text Box 15">
          <a:extLst>
            <a:ext uri="{FF2B5EF4-FFF2-40B4-BE49-F238E27FC236}">
              <a16:creationId xmlns:a16="http://schemas.microsoft.com/office/drawing/2014/main" id="{00000000-0008-0000-0C00-000003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423</xdr:row>
      <xdr:rowOff>0</xdr:rowOff>
    </xdr:from>
    <xdr:ext cx="85725" cy="221876"/>
    <xdr:sp macro="" textlink="">
      <xdr:nvSpPr>
        <xdr:cNvPr id="260" name="Text Box 15">
          <a:extLst>
            <a:ext uri="{FF2B5EF4-FFF2-40B4-BE49-F238E27FC236}">
              <a16:creationId xmlns:a16="http://schemas.microsoft.com/office/drawing/2014/main" id="{00000000-0008-0000-0C00-000004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423</xdr:row>
      <xdr:rowOff>0</xdr:rowOff>
    </xdr:from>
    <xdr:ext cx="85725" cy="221876"/>
    <xdr:sp macro="" textlink="">
      <xdr:nvSpPr>
        <xdr:cNvPr id="261" name="Text Box 15">
          <a:extLst>
            <a:ext uri="{FF2B5EF4-FFF2-40B4-BE49-F238E27FC236}">
              <a16:creationId xmlns:a16="http://schemas.microsoft.com/office/drawing/2014/main" id="{00000000-0008-0000-0C00-000005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423</xdr:row>
      <xdr:rowOff>0</xdr:rowOff>
    </xdr:from>
    <xdr:ext cx="85725" cy="221876"/>
    <xdr:sp macro="" textlink="">
      <xdr:nvSpPr>
        <xdr:cNvPr id="262" name="Text Box 15">
          <a:extLst>
            <a:ext uri="{FF2B5EF4-FFF2-40B4-BE49-F238E27FC236}">
              <a16:creationId xmlns:a16="http://schemas.microsoft.com/office/drawing/2014/main" id="{00000000-0008-0000-0C00-000006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423</xdr:row>
      <xdr:rowOff>0</xdr:rowOff>
    </xdr:from>
    <xdr:ext cx="85725" cy="221876"/>
    <xdr:sp macro="" textlink="">
      <xdr:nvSpPr>
        <xdr:cNvPr id="263" name="Text Box 15">
          <a:extLst>
            <a:ext uri="{FF2B5EF4-FFF2-40B4-BE49-F238E27FC236}">
              <a16:creationId xmlns:a16="http://schemas.microsoft.com/office/drawing/2014/main" id="{00000000-0008-0000-0C00-000007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423</xdr:row>
      <xdr:rowOff>0</xdr:rowOff>
    </xdr:from>
    <xdr:ext cx="85725" cy="221876"/>
    <xdr:sp macro="" textlink="">
      <xdr:nvSpPr>
        <xdr:cNvPr id="264" name="Text Box 15">
          <a:extLst>
            <a:ext uri="{FF2B5EF4-FFF2-40B4-BE49-F238E27FC236}">
              <a16:creationId xmlns:a16="http://schemas.microsoft.com/office/drawing/2014/main" id="{00000000-0008-0000-0C00-000008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423</xdr:row>
      <xdr:rowOff>0</xdr:rowOff>
    </xdr:from>
    <xdr:ext cx="85725" cy="221876"/>
    <xdr:sp macro="" textlink="">
      <xdr:nvSpPr>
        <xdr:cNvPr id="265" name="Text Box 15">
          <a:extLst>
            <a:ext uri="{FF2B5EF4-FFF2-40B4-BE49-F238E27FC236}">
              <a16:creationId xmlns:a16="http://schemas.microsoft.com/office/drawing/2014/main" id="{00000000-0008-0000-0C00-000009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423</xdr:row>
      <xdr:rowOff>0</xdr:rowOff>
    </xdr:from>
    <xdr:ext cx="85725" cy="221876"/>
    <xdr:sp macro="" textlink="">
      <xdr:nvSpPr>
        <xdr:cNvPr id="266" name="Text Box 15">
          <a:extLst>
            <a:ext uri="{FF2B5EF4-FFF2-40B4-BE49-F238E27FC236}">
              <a16:creationId xmlns:a16="http://schemas.microsoft.com/office/drawing/2014/main" id="{00000000-0008-0000-0C00-00000A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423</xdr:row>
      <xdr:rowOff>0</xdr:rowOff>
    </xdr:from>
    <xdr:ext cx="85725" cy="221876"/>
    <xdr:sp macro="" textlink="">
      <xdr:nvSpPr>
        <xdr:cNvPr id="267" name="Text Box 15">
          <a:extLst>
            <a:ext uri="{FF2B5EF4-FFF2-40B4-BE49-F238E27FC236}">
              <a16:creationId xmlns:a16="http://schemas.microsoft.com/office/drawing/2014/main" id="{00000000-0008-0000-0C00-00000B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423</xdr:row>
      <xdr:rowOff>0</xdr:rowOff>
    </xdr:from>
    <xdr:ext cx="85725" cy="221876"/>
    <xdr:sp macro="" textlink="">
      <xdr:nvSpPr>
        <xdr:cNvPr id="268" name="Text Box 15">
          <a:extLst>
            <a:ext uri="{FF2B5EF4-FFF2-40B4-BE49-F238E27FC236}">
              <a16:creationId xmlns:a16="http://schemas.microsoft.com/office/drawing/2014/main" id="{00000000-0008-0000-0C00-00000C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423</xdr:row>
      <xdr:rowOff>0</xdr:rowOff>
    </xdr:from>
    <xdr:ext cx="85725" cy="221876"/>
    <xdr:sp macro="" textlink="">
      <xdr:nvSpPr>
        <xdr:cNvPr id="269" name="Text Box 15">
          <a:extLst>
            <a:ext uri="{FF2B5EF4-FFF2-40B4-BE49-F238E27FC236}">
              <a16:creationId xmlns:a16="http://schemas.microsoft.com/office/drawing/2014/main" id="{00000000-0008-0000-0C00-00000D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423</xdr:row>
      <xdr:rowOff>0</xdr:rowOff>
    </xdr:from>
    <xdr:ext cx="85725" cy="221876"/>
    <xdr:sp macro="" textlink="">
      <xdr:nvSpPr>
        <xdr:cNvPr id="270" name="Text Box 15">
          <a:extLst>
            <a:ext uri="{FF2B5EF4-FFF2-40B4-BE49-F238E27FC236}">
              <a16:creationId xmlns:a16="http://schemas.microsoft.com/office/drawing/2014/main" id="{00000000-0008-0000-0C00-00000E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423</xdr:row>
      <xdr:rowOff>0</xdr:rowOff>
    </xdr:from>
    <xdr:ext cx="85725" cy="221876"/>
    <xdr:sp macro="" textlink="">
      <xdr:nvSpPr>
        <xdr:cNvPr id="271" name="Text Box 15">
          <a:extLst>
            <a:ext uri="{FF2B5EF4-FFF2-40B4-BE49-F238E27FC236}">
              <a16:creationId xmlns:a16="http://schemas.microsoft.com/office/drawing/2014/main" id="{00000000-0008-0000-0C00-00000F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424</xdr:row>
      <xdr:rowOff>0</xdr:rowOff>
    </xdr:from>
    <xdr:ext cx="85725" cy="221876"/>
    <xdr:sp macro="" textlink="">
      <xdr:nvSpPr>
        <xdr:cNvPr id="272" name="Text Box 15">
          <a:extLst>
            <a:ext uri="{FF2B5EF4-FFF2-40B4-BE49-F238E27FC236}">
              <a16:creationId xmlns:a16="http://schemas.microsoft.com/office/drawing/2014/main" id="{00000000-0008-0000-0C00-000010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424</xdr:row>
      <xdr:rowOff>0</xdr:rowOff>
    </xdr:from>
    <xdr:ext cx="85725" cy="221876"/>
    <xdr:sp macro="" textlink="">
      <xdr:nvSpPr>
        <xdr:cNvPr id="273" name="Text Box 15">
          <a:extLst>
            <a:ext uri="{FF2B5EF4-FFF2-40B4-BE49-F238E27FC236}">
              <a16:creationId xmlns:a16="http://schemas.microsoft.com/office/drawing/2014/main" id="{00000000-0008-0000-0C00-000011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423</xdr:row>
      <xdr:rowOff>0</xdr:rowOff>
    </xdr:from>
    <xdr:ext cx="85725" cy="221876"/>
    <xdr:sp macro="" textlink="">
      <xdr:nvSpPr>
        <xdr:cNvPr id="274" name="Text Box 15">
          <a:extLst>
            <a:ext uri="{FF2B5EF4-FFF2-40B4-BE49-F238E27FC236}">
              <a16:creationId xmlns:a16="http://schemas.microsoft.com/office/drawing/2014/main" id="{00000000-0008-0000-0C00-00001201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423</xdr:row>
      <xdr:rowOff>0</xdr:rowOff>
    </xdr:from>
    <xdr:ext cx="85725" cy="221876"/>
    <xdr:sp macro="" textlink="">
      <xdr:nvSpPr>
        <xdr:cNvPr id="275" name="Text Box 15">
          <a:extLst>
            <a:ext uri="{FF2B5EF4-FFF2-40B4-BE49-F238E27FC236}">
              <a16:creationId xmlns:a16="http://schemas.microsoft.com/office/drawing/2014/main" id="{00000000-0008-0000-0C00-000013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423</xdr:row>
      <xdr:rowOff>0</xdr:rowOff>
    </xdr:from>
    <xdr:ext cx="85725" cy="221876"/>
    <xdr:sp macro="" textlink="">
      <xdr:nvSpPr>
        <xdr:cNvPr id="276" name="Text Box 15">
          <a:extLst>
            <a:ext uri="{FF2B5EF4-FFF2-40B4-BE49-F238E27FC236}">
              <a16:creationId xmlns:a16="http://schemas.microsoft.com/office/drawing/2014/main" id="{00000000-0008-0000-0C00-000014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423</xdr:row>
      <xdr:rowOff>0</xdr:rowOff>
    </xdr:from>
    <xdr:ext cx="85725" cy="221876"/>
    <xdr:sp macro="" textlink="">
      <xdr:nvSpPr>
        <xdr:cNvPr id="277" name="Text Box 15">
          <a:extLst>
            <a:ext uri="{FF2B5EF4-FFF2-40B4-BE49-F238E27FC236}">
              <a16:creationId xmlns:a16="http://schemas.microsoft.com/office/drawing/2014/main" id="{00000000-0008-0000-0C00-000015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423</xdr:row>
      <xdr:rowOff>0</xdr:rowOff>
    </xdr:from>
    <xdr:ext cx="85725" cy="221876"/>
    <xdr:sp macro="" textlink="">
      <xdr:nvSpPr>
        <xdr:cNvPr id="278" name="Text Box 15">
          <a:extLst>
            <a:ext uri="{FF2B5EF4-FFF2-40B4-BE49-F238E27FC236}">
              <a16:creationId xmlns:a16="http://schemas.microsoft.com/office/drawing/2014/main" id="{00000000-0008-0000-0C00-000016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423</xdr:row>
      <xdr:rowOff>0</xdr:rowOff>
    </xdr:from>
    <xdr:ext cx="85725" cy="221876"/>
    <xdr:sp macro="" textlink="">
      <xdr:nvSpPr>
        <xdr:cNvPr id="279" name="Text Box 15">
          <a:extLst>
            <a:ext uri="{FF2B5EF4-FFF2-40B4-BE49-F238E27FC236}">
              <a16:creationId xmlns:a16="http://schemas.microsoft.com/office/drawing/2014/main" id="{00000000-0008-0000-0C00-000017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423</xdr:row>
      <xdr:rowOff>0</xdr:rowOff>
    </xdr:from>
    <xdr:ext cx="85725" cy="221876"/>
    <xdr:sp macro="" textlink="">
      <xdr:nvSpPr>
        <xdr:cNvPr id="280" name="Text Box 15">
          <a:extLst>
            <a:ext uri="{FF2B5EF4-FFF2-40B4-BE49-F238E27FC236}">
              <a16:creationId xmlns:a16="http://schemas.microsoft.com/office/drawing/2014/main" id="{00000000-0008-0000-0C00-000018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423</xdr:row>
      <xdr:rowOff>0</xdr:rowOff>
    </xdr:from>
    <xdr:ext cx="85725" cy="221876"/>
    <xdr:sp macro="" textlink="">
      <xdr:nvSpPr>
        <xdr:cNvPr id="281" name="Text Box 15">
          <a:extLst>
            <a:ext uri="{FF2B5EF4-FFF2-40B4-BE49-F238E27FC236}">
              <a16:creationId xmlns:a16="http://schemas.microsoft.com/office/drawing/2014/main" id="{00000000-0008-0000-0C00-000019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423</xdr:row>
      <xdr:rowOff>0</xdr:rowOff>
    </xdr:from>
    <xdr:ext cx="85725" cy="221876"/>
    <xdr:sp macro="" textlink="">
      <xdr:nvSpPr>
        <xdr:cNvPr id="282" name="Text Box 15">
          <a:extLst>
            <a:ext uri="{FF2B5EF4-FFF2-40B4-BE49-F238E27FC236}">
              <a16:creationId xmlns:a16="http://schemas.microsoft.com/office/drawing/2014/main" id="{00000000-0008-0000-0C00-00001A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283" name="Text Box 15">
          <a:extLst>
            <a:ext uri="{FF2B5EF4-FFF2-40B4-BE49-F238E27FC236}">
              <a16:creationId xmlns:a16="http://schemas.microsoft.com/office/drawing/2014/main" id="{00000000-0008-0000-0C00-00001B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284" name="Text Box 15">
          <a:extLst>
            <a:ext uri="{FF2B5EF4-FFF2-40B4-BE49-F238E27FC236}">
              <a16:creationId xmlns:a16="http://schemas.microsoft.com/office/drawing/2014/main" id="{00000000-0008-0000-0C00-00001C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285" name="Text Box 15">
          <a:extLst>
            <a:ext uri="{FF2B5EF4-FFF2-40B4-BE49-F238E27FC236}">
              <a16:creationId xmlns:a16="http://schemas.microsoft.com/office/drawing/2014/main" id="{00000000-0008-0000-0C00-00001D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286" name="Text Box 15">
          <a:extLst>
            <a:ext uri="{FF2B5EF4-FFF2-40B4-BE49-F238E27FC236}">
              <a16:creationId xmlns:a16="http://schemas.microsoft.com/office/drawing/2014/main" id="{00000000-0008-0000-0C00-00001E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287" name="Text Box 15">
          <a:extLst>
            <a:ext uri="{FF2B5EF4-FFF2-40B4-BE49-F238E27FC236}">
              <a16:creationId xmlns:a16="http://schemas.microsoft.com/office/drawing/2014/main" id="{00000000-0008-0000-0C00-00001F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288" name="Text Box 15">
          <a:extLst>
            <a:ext uri="{FF2B5EF4-FFF2-40B4-BE49-F238E27FC236}">
              <a16:creationId xmlns:a16="http://schemas.microsoft.com/office/drawing/2014/main" id="{00000000-0008-0000-0C00-000020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289" name="Text Box 15">
          <a:extLst>
            <a:ext uri="{FF2B5EF4-FFF2-40B4-BE49-F238E27FC236}">
              <a16:creationId xmlns:a16="http://schemas.microsoft.com/office/drawing/2014/main" id="{00000000-0008-0000-0C00-000021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424</xdr:row>
      <xdr:rowOff>0</xdr:rowOff>
    </xdr:from>
    <xdr:ext cx="85725" cy="221876"/>
    <xdr:sp macro="" textlink="">
      <xdr:nvSpPr>
        <xdr:cNvPr id="290" name="Text Box 15">
          <a:extLst>
            <a:ext uri="{FF2B5EF4-FFF2-40B4-BE49-F238E27FC236}">
              <a16:creationId xmlns:a16="http://schemas.microsoft.com/office/drawing/2014/main" id="{00000000-0008-0000-0C00-000022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291" name="Text Box 15">
          <a:extLst>
            <a:ext uri="{FF2B5EF4-FFF2-40B4-BE49-F238E27FC236}">
              <a16:creationId xmlns:a16="http://schemas.microsoft.com/office/drawing/2014/main" id="{00000000-0008-0000-0C00-000023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292" name="Text Box 15">
          <a:extLst>
            <a:ext uri="{FF2B5EF4-FFF2-40B4-BE49-F238E27FC236}">
              <a16:creationId xmlns:a16="http://schemas.microsoft.com/office/drawing/2014/main" id="{00000000-0008-0000-0C00-000024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293" name="Text Box 15">
          <a:extLst>
            <a:ext uri="{FF2B5EF4-FFF2-40B4-BE49-F238E27FC236}">
              <a16:creationId xmlns:a16="http://schemas.microsoft.com/office/drawing/2014/main" id="{00000000-0008-0000-0C00-000025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294" name="Text Box 15">
          <a:extLst>
            <a:ext uri="{FF2B5EF4-FFF2-40B4-BE49-F238E27FC236}">
              <a16:creationId xmlns:a16="http://schemas.microsoft.com/office/drawing/2014/main" id="{00000000-0008-0000-0C00-000026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295" name="Text Box 15">
          <a:extLst>
            <a:ext uri="{FF2B5EF4-FFF2-40B4-BE49-F238E27FC236}">
              <a16:creationId xmlns:a16="http://schemas.microsoft.com/office/drawing/2014/main" id="{00000000-0008-0000-0C00-000027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296" name="Text Box 15">
          <a:extLst>
            <a:ext uri="{FF2B5EF4-FFF2-40B4-BE49-F238E27FC236}">
              <a16:creationId xmlns:a16="http://schemas.microsoft.com/office/drawing/2014/main" id="{00000000-0008-0000-0C00-000028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297" name="Text Box 15">
          <a:extLst>
            <a:ext uri="{FF2B5EF4-FFF2-40B4-BE49-F238E27FC236}">
              <a16:creationId xmlns:a16="http://schemas.microsoft.com/office/drawing/2014/main" id="{00000000-0008-0000-0C00-000029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298" name="Text Box 15">
          <a:extLst>
            <a:ext uri="{FF2B5EF4-FFF2-40B4-BE49-F238E27FC236}">
              <a16:creationId xmlns:a16="http://schemas.microsoft.com/office/drawing/2014/main" id="{00000000-0008-0000-0C00-00002A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415</xdr:row>
      <xdr:rowOff>0</xdr:rowOff>
    </xdr:from>
    <xdr:ext cx="85725" cy="221876"/>
    <xdr:sp macro="" textlink="">
      <xdr:nvSpPr>
        <xdr:cNvPr id="299" name="Text Box 15">
          <a:extLst>
            <a:ext uri="{FF2B5EF4-FFF2-40B4-BE49-F238E27FC236}">
              <a16:creationId xmlns:a16="http://schemas.microsoft.com/office/drawing/2014/main" id="{00000000-0008-0000-0C00-00002B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415</xdr:row>
      <xdr:rowOff>0</xdr:rowOff>
    </xdr:from>
    <xdr:ext cx="85725" cy="221876"/>
    <xdr:sp macro="" textlink="">
      <xdr:nvSpPr>
        <xdr:cNvPr id="300" name="Text Box 15">
          <a:extLst>
            <a:ext uri="{FF2B5EF4-FFF2-40B4-BE49-F238E27FC236}">
              <a16:creationId xmlns:a16="http://schemas.microsoft.com/office/drawing/2014/main" id="{00000000-0008-0000-0C00-00002C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424</xdr:row>
      <xdr:rowOff>0</xdr:rowOff>
    </xdr:from>
    <xdr:ext cx="85725" cy="221876"/>
    <xdr:sp macro="" textlink="">
      <xdr:nvSpPr>
        <xdr:cNvPr id="301" name="Text Box 15">
          <a:extLst>
            <a:ext uri="{FF2B5EF4-FFF2-40B4-BE49-F238E27FC236}">
              <a16:creationId xmlns:a16="http://schemas.microsoft.com/office/drawing/2014/main" id="{00000000-0008-0000-0C00-00002D01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302" name="Text Box 15">
          <a:extLst>
            <a:ext uri="{FF2B5EF4-FFF2-40B4-BE49-F238E27FC236}">
              <a16:creationId xmlns:a16="http://schemas.microsoft.com/office/drawing/2014/main" id="{00000000-0008-0000-0C00-00002E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303" name="Text Box 15">
          <a:extLst>
            <a:ext uri="{FF2B5EF4-FFF2-40B4-BE49-F238E27FC236}">
              <a16:creationId xmlns:a16="http://schemas.microsoft.com/office/drawing/2014/main" id="{00000000-0008-0000-0C00-00002F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304" name="Text Box 15">
          <a:extLst>
            <a:ext uri="{FF2B5EF4-FFF2-40B4-BE49-F238E27FC236}">
              <a16:creationId xmlns:a16="http://schemas.microsoft.com/office/drawing/2014/main" id="{00000000-0008-0000-0C00-000030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305" name="Text Box 15">
          <a:extLst>
            <a:ext uri="{FF2B5EF4-FFF2-40B4-BE49-F238E27FC236}">
              <a16:creationId xmlns:a16="http://schemas.microsoft.com/office/drawing/2014/main" id="{00000000-0008-0000-0C00-000031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306" name="Text Box 15">
          <a:extLst>
            <a:ext uri="{FF2B5EF4-FFF2-40B4-BE49-F238E27FC236}">
              <a16:creationId xmlns:a16="http://schemas.microsoft.com/office/drawing/2014/main" id="{00000000-0008-0000-0C00-000032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307" name="Text Box 15">
          <a:extLst>
            <a:ext uri="{FF2B5EF4-FFF2-40B4-BE49-F238E27FC236}">
              <a16:creationId xmlns:a16="http://schemas.microsoft.com/office/drawing/2014/main" id="{00000000-0008-0000-0C00-000033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308" name="Text Box 15">
          <a:extLst>
            <a:ext uri="{FF2B5EF4-FFF2-40B4-BE49-F238E27FC236}">
              <a16:creationId xmlns:a16="http://schemas.microsoft.com/office/drawing/2014/main" id="{00000000-0008-0000-0C00-000034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309" name="Text Box 15">
          <a:extLst>
            <a:ext uri="{FF2B5EF4-FFF2-40B4-BE49-F238E27FC236}">
              <a16:creationId xmlns:a16="http://schemas.microsoft.com/office/drawing/2014/main" id="{00000000-0008-0000-0C00-000035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415</xdr:row>
      <xdr:rowOff>0</xdr:rowOff>
    </xdr:from>
    <xdr:ext cx="85725" cy="221876"/>
    <xdr:sp macro="" textlink="">
      <xdr:nvSpPr>
        <xdr:cNvPr id="310" name="Text Box 15">
          <a:extLst>
            <a:ext uri="{FF2B5EF4-FFF2-40B4-BE49-F238E27FC236}">
              <a16:creationId xmlns:a16="http://schemas.microsoft.com/office/drawing/2014/main" id="{00000000-0008-0000-0C00-000036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415</xdr:row>
      <xdr:rowOff>0</xdr:rowOff>
    </xdr:from>
    <xdr:ext cx="85725" cy="221876"/>
    <xdr:sp macro="" textlink="">
      <xdr:nvSpPr>
        <xdr:cNvPr id="311" name="Text Box 15">
          <a:extLst>
            <a:ext uri="{FF2B5EF4-FFF2-40B4-BE49-F238E27FC236}">
              <a16:creationId xmlns:a16="http://schemas.microsoft.com/office/drawing/2014/main" id="{00000000-0008-0000-0C00-000037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415</xdr:row>
      <xdr:rowOff>0</xdr:rowOff>
    </xdr:from>
    <xdr:ext cx="85725" cy="221876"/>
    <xdr:sp macro="" textlink="">
      <xdr:nvSpPr>
        <xdr:cNvPr id="312" name="Text Box 15">
          <a:extLst>
            <a:ext uri="{FF2B5EF4-FFF2-40B4-BE49-F238E27FC236}">
              <a16:creationId xmlns:a16="http://schemas.microsoft.com/office/drawing/2014/main" id="{00000000-0008-0000-0C00-000038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415</xdr:row>
      <xdr:rowOff>0</xdr:rowOff>
    </xdr:from>
    <xdr:ext cx="85725" cy="221876"/>
    <xdr:sp macro="" textlink="">
      <xdr:nvSpPr>
        <xdr:cNvPr id="313" name="Text Box 15">
          <a:extLst>
            <a:ext uri="{FF2B5EF4-FFF2-40B4-BE49-F238E27FC236}">
              <a16:creationId xmlns:a16="http://schemas.microsoft.com/office/drawing/2014/main" id="{00000000-0008-0000-0C00-000039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415</xdr:row>
      <xdr:rowOff>0</xdr:rowOff>
    </xdr:from>
    <xdr:ext cx="85725" cy="221876"/>
    <xdr:sp macro="" textlink="">
      <xdr:nvSpPr>
        <xdr:cNvPr id="314" name="Text Box 15">
          <a:extLst>
            <a:ext uri="{FF2B5EF4-FFF2-40B4-BE49-F238E27FC236}">
              <a16:creationId xmlns:a16="http://schemas.microsoft.com/office/drawing/2014/main" id="{00000000-0008-0000-0C00-00003A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415</xdr:row>
      <xdr:rowOff>0</xdr:rowOff>
    </xdr:from>
    <xdr:ext cx="85725" cy="221876"/>
    <xdr:sp macro="" textlink="">
      <xdr:nvSpPr>
        <xdr:cNvPr id="315" name="Text Box 15">
          <a:extLst>
            <a:ext uri="{FF2B5EF4-FFF2-40B4-BE49-F238E27FC236}">
              <a16:creationId xmlns:a16="http://schemas.microsoft.com/office/drawing/2014/main" id="{00000000-0008-0000-0C00-00003B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415</xdr:row>
      <xdr:rowOff>0</xdr:rowOff>
    </xdr:from>
    <xdr:ext cx="85725" cy="221876"/>
    <xdr:sp macro="" textlink="">
      <xdr:nvSpPr>
        <xdr:cNvPr id="316" name="Text Box 15">
          <a:extLst>
            <a:ext uri="{FF2B5EF4-FFF2-40B4-BE49-F238E27FC236}">
              <a16:creationId xmlns:a16="http://schemas.microsoft.com/office/drawing/2014/main" id="{00000000-0008-0000-0C00-00003C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415</xdr:row>
      <xdr:rowOff>0</xdr:rowOff>
    </xdr:from>
    <xdr:ext cx="85725" cy="221876"/>
    <xdr:sp macro="" textlink="">
      <xdr:nvSpPr>
        <xdr:cNvPr id="317" name="Text Box 15">
          <a:extLst>
            <a:ext uri="{FF2B5EF4-FFF2-40B4-BE49-F238E27FC236}">
              <a16:creationId xmlns:a16="http://schemas.microsoft.com/office/drawing/2014/main" id="{00000000-0008-0000-0C00-00003D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415</xdr:row>
      <xdr:rowOff>0</xdr:rowOff>
    </xdr:from>
    <xdr:ext cx="85725" cy="221876"/>
    <xdr:sp macro="" textlink="">
      <xdr:nvSpPr>
        <xdr:cNvPr id="318" name="Text Box 15">
          <a:extLst>
            <a:ext uri="{FF2B5EF4-FFF2-40B4-BE49-F238E27FC236}">
              <a16:creationId xmlns:a16="http://schemas.microsoft.com/office/drawing/2014/main" id="{00000000-0008-0000-0C00-00003E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415</xdr:row>
      <xdr:rowOff>0</xdr:rowOff>
    </xdr:from>
    <xdr:ext cx="85725" cy="221876"/>
    <xdr:sp macro="" textlink="">
      <xdr:nvSpPr>
        <xdr:cNvPr id="319" name="Text Box 15">
          <a:extLst>
            <a:ext uri="{FF2B5EF4-FFF2-40B4-BE49-F238E27FC236}">
              <a16:creationId xmlns:a16="http://schemas.microsoft.com/office/drawing/2014/main" id="{00000000-0008-0000-0C00-00003F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415</xdr:row>
      <xdr:rowOff>0</xdr:rowOff>
    </xdr:from>
    <xdr:ext cx="85725" cy="221876"/>
    <xdr:sp macro="" textlink="">
      <xdr:nvSpPr>
        <xdr:cNvPr id="320" name="Text Box 15">
          <a:extLst>
            <a:ext uri="{FF2B5EF4-FFF2-40B4-BE49-F238E27FC236}">
              <a16:creationId xmlns:a16="http://schemas.microsoft.com/office/drawing/2014/main" id="{00000000-0008-0000-0C00-000040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415</xdr:row>
      <xdr:rowOff>0</xdr:rowOff>
    </xdr:from>
    <xdr:ext cx="85725" cy="221876"/>
    <xdr:sp macro="" textlink="">
      <xdr:nvSpPr>
        <xdr:cNvPr id="321" name="Text Box 15">
          <a:extLst>
            <a:ext uri="{FF2B5EF4-FFF2-40B4-BE49-F238E27FC236}">
              <a16:creationId xmlns:a16="http://schemas.microsoft.com/office/drawing/2014/main" id="{00000000-0008-0000-0C00-000041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415</xdr:row>
      <xdr:rowOff>0</xdr:rowOff>
    </xdr:from>
    <xdr:ext cx="85725" cy="221876"/>
    <xdr:sp macro="" textlink="">
      <xdr:nvSpPr>
        <xdr:cNvPr id="322" name="Text Box 15">
          <a:extLst>
            <a:ext uri="{FF2B5EF4-FFF2-40B4-BE49-F238E27FC236}">
              <a16:creationId xmlns:a16="http://schemas.microsoft.com/office/drawing/2014/main" id="{00000000-0008-0000-0C00-000042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415</xdr:row>
      <xdr:rowOff>0</xdr:rowOff>
    </xdr:from>
    <xdr:ext cx="85725" cy="221876"/>
    <xdr:sp macro="" textlink="">
      <xdr:nvSpPr>
        <xdr:cNvPr id="323" name="Text Box 15">
          <a:extLst>
            <a:ext uri="{FF2B5EF4-FFF2-40B4-BE49-F238E27FC236}">
              <a16:creationId xmlns:a16="http://schemas.microsoft.com/office/drawing/2014/main" id="{00000000-0008-0000-0C00-000043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415</xdr:row>
      <xdr:rowOff>0</xdr:rowOff>
    </xdr:from>
    <xdr:ext cx="85725" cy="221876"/>
    <xdr:sp macro="" textlink="">
      <xdr:nvSpPr>
        <xdr:cNvPr id="324" name="Text Box 15">
          <a:extLst>
            <a:ext uri="{FF2B5EF4-FFF2-40B4-BE49-F238E27FC236}">
              <a16:creationId xmlns:a16="http://schemas.microsoft.com/office/drawing/2014/main" id="{00000000-0008-0000-0C00-000044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415</xdr:row>
      <xdr:rowOff>0</xdr:rowOff>
    </xdr:from>
    <xdr:ext cx="85725" cy="221876"/>
    <xdr:sp macro="" textlink="">
      <xdr:nvSpPr>
        <xdr:cNvPr id="325" name="Text Box 15">
          <a:extLst>
            <a:ext uri="{FF2B5EF4-FFF2-40B4-BE49-F238E27FC236}">
              <a16:creationId xmlns:a16="http://schemas.microsoft.com/office/drawing/2014/main" id="{00000000-0008-0000-0C00-000045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416</xdr:row>
      <xdr:rowOff>0</xdr:rowOff>
    </xdr:from>
    <xdr:ext cx="85725" cy="221876"/>
    <xdr:sp macro="" textlink="">
      <xdr:nvSpPr>
        <xdr:cNvPr id="326" name="Text Box 15">
          <a:extLst>
            <a:ext uri="{FF2B5EF4-FFF2-40B4-BE49-F238E27FC236}">
              <a16:creationId xmlns:a16="http://schemas.microsoft.com/office/drawing/2014/main" id="{00000000-0008-0000-0C00-000046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416</xdr:row>
      <xdr:rowOff>0</xdr:rowOff>
    </xdr:from>
    <xdr:ext cx="85725" cy="221876"/>
    <xdr:sp macro="" textlink="">
      <xdr:nvSpPr>
        <xdr:cNvPr id="327" name="Text Box 15">
          <a:extLst>
            <a:ext uri="{FF2B5EF4-FFF2-40B4-BE49-F238E27FC236}">
              <a16:creationId xmlns:a16="http://schemas.microsoft.com/office/drawing/2014/main" id="{00000000-0008-0000-0C00-000047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415</xdr:row>
      <xdr:rowOff>0</xdr:rowOff>
    </xdr:from>
    <xdr:ext cx="85725" cy="221876"/>
    <xdr:sp macro="" textlink="">
      <xdr:nvSpPr>
        <xdr:cNvPr id="328" name="Text Box 15">
          <a:extLst>
            <a:ext uri="{FF2B5EF4-FFF2-40B4-BE49-F238E27FC236}">
              <a16:creationId xmlns:a16="http://schemas.microsoft.com/office/drawing/2014/main" id="{00000000-0008-0000-0C00-00004801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415</xdr:row>
      <xdr:rowOff>0</xdr:rowOff>
    </xdr:from>
    <xdr:ext cx="85725" cy="221876"/>
    <xdr:sp macro="" textlink="">
      <xdr:nvSpPr>
        <xdr:cNvPr id="329" name="Text Box 15">
          <a:extLst>
            <a:ext uri="{FF2B5EF4-FFF2-40B4-BE49-F238E27FC236}">
              <a16:creationId xmlns:a16="http://schemas.microsoft.com/office/drawing/2014/main" id="{00000000-0008-0000-0C00-000049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415</xdr:row>
      <xdr:rowOff>0</xdr:rowOff>
    </xdr:from>
    <xdr:ext cx="85725" cy="221876"/>
    <xdr:sp macro="" textlink="">
      <xdr:nvSpPr>
        <xdr:cNvPr id="330" name="Text Box 15">
          <a:extLst>
            <a:ext uri="{FF2B5EF4-FFF2-40B4-BE49-F238E27FC236}">
              <a16:creationId xmlns:a16="http://schemas.microsoft.com/office/drawing/2014/main" id="{00000000-0008-0000-0C00-00004A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415</xdr:row>
      <xdr:rowOff>0</xdr:rowOff>
    </xdr:from>
    <xdr:ext cx="85725" cy="221876"/>
    <xdr:sp macro="" textlink="">
      <xdr:nvSpPr>
        <xdr:cNvPr id="331" name="Text Box 15">
          <a:extLst>
            <a:ext uri="{FF2B5EF4-FFF2-40B4-BE49-F238E27FC236}">
              <a16:creationId xmlns:a16="http://schemas.microsoft.com/office/drawing/2014/main" id="{00000000-0008-0000-0C00-00004B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415</xdr:row>
      <xdr:rowOff>0</xdr:rowOff>
    </xdr:from>
    <xdr:ext cx="85725" cy="221876"/>
    <xdr:sp macro="" textlink="">
      <xdr:nvSpPr>
        <xdr:cNvPr id="332" name="Text Box 15">
          <a:extLst>
            <a:ext uri="{FF2B5EF4-FFF2-40B4-BE49-F238E27FC236}">
              <a16:creationId xmlns:a16="http://schemas.microsoft.com/office/drawing/2014/main" id="{00000000-0008-0000-0C00-00004C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415</xdr:row>
      <xdr:rowOff>0</xdr:rowOff>
    </xdr:from>
    <xdr:ext cx="85725" cy="221876"/>
    <xdr:sp macro="" textlink="">
      <xdr:nvSpPr>
        <xdr:cNvPr id="333" name="Text Box 15">
          <a:extLst>
            <a:ext uri="{FF2B5EF4-FFF2-40B4-BE49-F238E27FC236}">
              <a16:creationId xmlns:a16="http://schemas.microsoft.com/office/drawing/2014/main" id="{00000000-0008-0000-0C00-00004D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415</xdr:row>
      <xdr:rowOff>0</xdr:rowOff>
    </xdr:from>
    <xdr:ext cx="85725" cy="221876"/>
    <xdr:sp macro="" textlink="">
      <xdr:nvSpPr>
        <xdr:cNvPr id="334" name="Text Box 15">
          <a:extLst>
            <a:ext uri="{FF2B5EF4-FFF2-40B4-BE49-F238E27FC236}">
              <a16:creationId xmlns:a16="http://schemas.microsoft.com/office/drawing/2014/main" id="{00000000-0008-0000-0C00-00004E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415</xdr:row>
      <xdr:rowOff>0</xdr:rowOff>
    </xdr:from>
    <xdr:ext cx="85725" cy="221876"/>
    <xdr:sp macro="" textlink="">
      <xdr:nvSpPr>
        <xdr:cNvPr id="335" name="Text Box 15">
          <a:extLst>
            <a:ext uri="{FF2B5EF4-FFF2-40B4-BE49-F238E27FC236}">
              <a16:creationId xmlns:a16="http://schemas.microsoft.com/office/drawing/2014/main" id="{00000000-0008-0000-0C00-00004F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415</xdr:row>
      <xdr:rowOff>0</xdr:rowOff>
    </xdr:from>
    <xdr:ext cx="85725" cy="221876"/>
    <xdr:sp macro="" textlink="">
      <xdr:nvSpPr>
        <xdr:cNvPr id="336" name="Text Box 15">
          <a:extLst>
            <a:ext uri="{FF2B5EF4-FFF2-40B4-BE49-F238E27FC236}">
              <a16:creationId xmlns:a16="http://schemas.microsoft.com/office/drawing/2014/main" id="{00000000-0008-0000-0C00-000050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337" name="Text Box 15">
          <a:extLst>
            <a:ext uri="{FF2B5EF4-FFF2-40B4-BE49-F238E27FC236}">
              <a16:creationId xmlns:a16="http://schemas.microsoft.com/office/drawing/2014/main" id="{00000000-0008-0000-0C00-000051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338" name="Text Box 15">
          <a:extLst>
            <a:ext uri="{FF2B5EF4-FFF2-40B4-BE49-F238E27FC236}">
              <a16:creationId xmlns:a16="http://schemas.microsoft.com/office/drawing/2014/main" id="{00000000-0008-0000-0C00-000052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339" name="Text Box 15">
          <a:extLst>
            <a:ext uri="{FF2B5EF4-FFF2-40B4-BE49-F238E27FC236}">
              <a16:creationId xmlns:a16="http://schemas.microsoft.com/office/drawing/2014/main" id="{00000000-0008-0000-0C00-000053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340" name="Text Box 15">
          <a:extLst>
            <a:ext uri="{FF2B5EF4-FFF2-40B4-BE49-F238E27FC236}">
              <a16:creationId xmlns:a16="http://schemas.microsoft.com/office/drawing/2014/main" id="{00000000-0008-0000-0C00-000054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341" name="Text Box 15">
          <a:extLst>
            <a:ext uri="{FF2B5EF4-FFF2-40B4-BE49-F238E27FC236}">
              <a16:creationId xmlns:a16="http://schemas.microsoft.com/office/drawing/2014/main" id="{00000000-0008-0000-0C00-000055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342" name="Text Box 15">
          <a:extLst>
            <a:ext uri="{FF2B5EF4-FFF2-40B4-BE49-F238E27FC236}">
              <a16:creationId xmlns:a16="http://schemas.microsoft.com/office/drawing/2014/main" id="{00000000-0008-0000-0C00-000056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343" name="Text Box 15">
          <a:extLst>
            <a:ext uri="{FF2B5EF4-FFF2-40B4-BE49-F238E27FC236}">
              <a16:creationId xmlns:a16="http://schemas.microsoft.com/office/drawing/2014/main" id="{00000000-0008-0000-0C00-000057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416</xdr:row>
      <xdr:rowOff>0</xdr:rowOff>
    </xdr:from>
    <xdr:ext cx="85725" cy="221876"/>
    <xdr:sp macro="" textlink="">
      <xdr:nvSpPr>
        <xdr:cNvPr id="344" name="Text Box 15">
          <a:extLst>
            <a:ext uri="{FF2B5EF4-FFF2-40B4-BE49-F238E27FC236}">
              <a16:creationId xmlns:a16="http://schemas.microsoft.com/office/drawing/2014/main" id="{00000000-0008-0000-0C00-000058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345" name="Text Box 15">
          <a:extLst>
            <a:ext uri="{FF2B5EF4-FFF2-40B4-BE49-F238E27FC236}">
              <a16:creationId xmlns:a16="http://schemas.microsoft.com/office/drawing/2014/main" id="{00000000-0008-0000-0C00-000059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346" name="Text Box 15">
          <a:extLst>
            <a:ext uri="{FF2B5EF4-FFF2-40B4-BE49-F238E27FC236}">
              <a16:creationId xmlns:a16="http://schemas.microsoft.com/office/drawing/2014/main" id="{00000000-0008-0000-0C00-00005A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347" name="Text Box 15">
          <a:extLst>
            <a:ext uri="{FF2B5EF4-FFF2-40B4-BE49-F238E27FC236}">
              <a16:creationId xmlns:a16="http://schemas.microsoft.com/office/drawing/2014/main" id="{00000000-0008-0000-0C00-00005B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348" name="Text Box 15">
          <a:extLst>
            <a:ext uri="{FF2B5EF4-FFF2-40B4-BE49-F238E27FC236}">
              <a16:creationId xmlns:a16="http://schemas.microsoft.com/office/drawing/2014/main" id="{00000000-0008-0000-0C00-00005C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349" name="Text Box 15">
          <a:extLst>
            <a:ext uri="{FF2B5EF4-FFF2-40B4-BE49-F238E27FC236}">
              <a16:creationId xmlns:a16="http://schemas.microsoft.com/office/drawing/2014/main" id="{00000000-0008-0000-0C00-00005D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350" name="Text Box 15">
          <a:extLst>
            <a:ext uri="{FF2B5EF4-FFF2-40B4-BE49-F238E27FC236}">
              <a16:creationId xmlns:a16="http://schemas.microsoft.com/office/drawing/2014/main" id="{00000000-0008-0000-0C00-00005E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351" name="Text Box 15">
          <a:extLst>
            <a:ext uri="{FF2B5EF4-FFF2-40B4-BE49-F238E27FC236}">
              <a16:creationId xmlns:a16="http://schemas.microsoft.com/office/drawing/2014/main" id="{00000000-0008-0000-0C00-00005F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352" name="Text Box 15">
          <a:extLst>
            <a:ext uri="{FF2B5EF4-FFF2-40B4-BE49-F238E27FC236}">
              <a16:creationId xmlns:a16="http://schemas.microsoft.com/office/drawing/2014/main" id="{00000000-0008-0000-0C00-000060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418</xdr:row>
      <xdr:rowOff>0</xdr:rowOff>
    </xdr:from>
    <xdr:ext cx="85725" cy="221876"/>
    <xdr:sp macro="" textlink="">
      <xdr:nvSpPr>
        <xdr:cNvPr id="353" name="Text Box 15">
          <a:extLst>
            <a:ext uri="{FF2B5EF4-FFF2-40B4-BE49-F238E27FC236}">
              <a16:creationId xmlns:a16="http://schemas.microsoft.com/office/drawing/2014/main" id="{00000000-0008-0000-0C00-000061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418</xdr:row>
      <xdr:rowOff>0</xdr:rowOff>
    </xdr:from>
    <xdr:ext cx="85725" cy="221876"/>
    <xdr:sp macro="" textlink="">
      <xdr:nvSpPr>
        <xdr:cNvPr id="354" name="Text Box 15">
          <a:extLst>
            <a:ext uri="{FF2B5EF4-FFF2-40B4-BE49-F238E27FC236}">
              <a16:creationId xmlns:a16="http://schemas.microsoft.com/office/drawing/2014/main" id="{00000000-0008-0000-0C00-000062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416</xdr:row>
      <xdr:rowOff>0</xdr:rowOff>
    </xdr:from>
    <xdr:ext cx="85725" cy="221876"/>
    <xdr:sp macro="" textlink="">
      <xdr:nvSpPr>
        <xdr:cNvPr id="355" name="Text Box 15">
          <a:extLst>
            <a:ext uri="{FF2B5EF4-FFF2-40B4-BE49-F238E27FC236}">
              <a16:creationId xmlns:a16="http://schemas.microsoft.com/office/drawing/2014/main" id="{00000000-0008-0000-0C00-00006301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356" name="Text Box 15">
          <a:extLst>
            <a:ext uri="{FF2B5EF4-FFF2-40B4-BE49-F238E27FC236}">
              <a16:creationId xmlns:a16="http://schemas.microsoft.com/office/drawing/2014/main" id="{00000000-0008-0000-0C00-000064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357" name="Text Box 15">
          <a:extLst>
            <a:ext uri="{FF2B5EF4-FFF2-40B4-BE49-F238E27FC236}">
              <a16:creationId xmlns:a16="http://schemas.microsoft.com/office/drawing/2014/main" id="{00000000-0008-0000-0C00-000065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358" name="Text Box 15">
          <a:extLst>
            <a:ext uri="{FF2B5EF4-FFF2-40B4-BE49-F238E27FC236}">
              <a16:creationId xmlns:a16="http://schemas.microsoft.com/office/drawing/2014/main" id="{00000000-0008-0000-0C00-000066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359" name="Text Box 15">
          <a:extLst>
            <a:ext uri="{FF2B5EF4-FFF2-40B4-BE49-F238E27FC236}">
              <a16:creationId xmlns:a16="http://schemas.microsoft.com/office/drawing/2014/main" id="{00000000-0008-0000-0C00-000067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360" name="Text Box 15">
          <a:extLst>
            <a:ext uri="{FF2B5EF4-FFF2-40B4-BE49-F238E27FC236}">
              <a16:creationId xmlns:a16="http://schemas.microsoft.com/office/drawing/2014/main" id="{00000000-0008-0000-0C00-000068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361" name="Text Box 15">
          <a:extLst>
            <a:ext uri="{FF2B5EF4-FFF2-40B4-BE49-F238E27FC236}">
              <a16:creationId xmlns:a16="http://schemas.microsoft.com/office/drawing/2014/main" id="{00000000-0008-0000-0C00-000069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362" name="Text Box 15">
          <a:extLst>
            <a:ext uri="{FF2B5EF4-FFF2-40B4-BE49-F238E27FC236}">
              <a16:creationId xmlns:a16="http://schemas.microsoft.com/office/drawing/2014/main" id="{00000000-0008-0000-0C00-00006A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363" name="Text Box 15">
          <a:extLst>
            <a:ext uri="{FF2B5EF4-FFF2-40B4-BE49-F238E27FC236}">
              <a16:creationId xmlns:a16="http://schemas.microsoft.com/office/drawing/2014/main" id="{00000000-0008-0000-0C00-00006B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418</xdr:row>
      <xdr:rowOff>0</xdr:rowOff>
    </xdr:from>
    <xdr:ext cx="85725" cy="221876"/>
    <xdr:sp macro="" textlink="">
      <xdr:nvSpPr>
        <xdr:cNvPr id="364" name="Text Box 15">
          <a:extLst>
            <a:ext uri="{FF2B5EF4-FFF2-40B4-BE49-F238E27FC236}">
              <a16:creationId xmlns:a16="http://schemas.microsoft.com/office/drawing/2014/main" id="{00000000-0008-0000-0C00-00006C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418</xdr:row>
      <xdr:rowOff>0</xdr:rowOff>
    </xdr:from>
    <xdr:ext cx="85725" cy="221876"/>
    <xdr:sp macro="" textlink="">
      <xdr:nvSpPr>
        <xdr:cNvPr id="365" name="Text Box 15">
          <a:extLst>
            <a:ext uri="{FF2B5EF4-FFF2-40B4-BE49-F238E27FC236}">
              <a16:creationId xmlns:a16="http://schemas.microsoft.com/office/drawing/2014/main" id="{00000000-0008-0000-0C00-00006D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418</xdr:row>
      <xdr:rowOff>0</xdr:rowOff>
    </xdr:from>
    <xdr:ext cx="85725" cy="221876"/>
    <xdr:sp macro="" textlink="">
      <xdr:nvSpPr>
        <xdr:cNvPr id="366" name="Text Box 15">
          <a:extLst>
            <a:ext uri="{FF2B5EF4-FFF2-40B4-BE49-F238E27FC236}">
              <a16:creationId xmlns:a16="http://schemas.microsoft.com/office/drawing/2014/main" id="{00000000-0008-0000-0C00-00006E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418</xdr:row>
      <xdr:rowOff>0</xdr:rowOff>
    </xdr:from>
    <xdr:ext cx="85725" cy="221876"/>
    <xdr:sp macro="" textlink="">
      <xdr:nvSpPr>
        <xdr:cNvPr id="367" name="Text Box 15">
          <a:extLst>
            <a:ext uri="{FF2B5EF4-FFF2-40B4-BE49-F238E27FC236}">
              <a16:creationId xmlns:a16="http://schemas.microsoft.com/office/drawing/2014/main" id="{00000000-0008-0000-0C00-00006F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418</xdr:row>
      <xdr:rowOff>0</xdr:rowOff>
    </xdr:from>
    <xdr:ext cx="85725" cy="221876"/>
    <xdr:sp macro="" textlink="">
      <xdr:nvSpPr>
        <xdr:cNvPr id="368" name="Text Box 15">
          <a:extLst>
            <a:ext uri="{FF2B5EF4-FFF2-40B4-BE49-F238E27FC236}">
              <a16:creationId xmlns:a16="http://schemas.microsoft.com/office/drawing/2014/main" id="{00000000-0008-0000-0C00-000070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418</xdr:row>
      <xdr:rowOff>0</xdr:rowOff>
    </xdr:from>
    <xdr:ext cx="85725" cy="221876"/>
    <xdr:sp macro="" textlink="">
      <xdr:nvSpPr>
        <xdr:cNvPr id="369" name="Text Box 15">
          <a:extLst>
            <a:ext uri="{FF2B5EF4-FFF2-40B4-BE49-F238E27FC236}">
              <a16:creationId xmlns:a16="http://schemas.microsoft.com/office/drawing/2014/main" id="{00000000-0008-0000-0C00-000071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418</xdr:row>
      <xdr:rowOff>0</xdr:rowOff>
    </xdr:from>
    <xdr:ext cx="85725" cy="221876"/>
    <xdr:sp macro="" textlink="">
      <xdr:nvSpPr>
        <xdr:cNvPr id="370" name="Text Box 15">
          <a:extLst>
            <a:ext uri="{FF2B5EF4-FFF2-40B4-BE49-F238E27FC236}">
              <a16:creationId xmlns:a16="http://schemas.microsoft.com/office/drawing/2014/main" id="{00000000-0008-0000-0C00-000072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418</xdr:row>
      <xdr:rowOff>0</xdr:rowOff>
    </xdr:from>
    <xdr:ext cx="85725" cy="221876"/>
    <xdr:sp macro="" textlink="">
      <xdr:nvSpPr>
        <xdr:cNvPr id="371" name="Text Box 15">
          <a:extLst>
            <a:ext uri="{FF2B5EF4-FFF2-40B4-BE49-F238E27FC236}">
              <a16:creationId xmlns:a16="http://schemas.microsoft.com/office/drawing/2014/main" id="{00000000-0008-0000-0C00-000073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418</xdr:row>
      <xdr:rowOff>0</xdr:rowOff>
    </xdr:from>
    <xdr:ext cx="85725" cy="221876"/>
    <xdr:sp macro="" textlink="">
      <xdr:nvSpPr>
        <xdr:cNvPr id="372" name="Text Box 15">
          <a:extLst>
            <a:ext uri="{FF2B5EF4-FFF2-40B4-BE49-F238E27FC236}">
              <a16:creationId xmlns:a16="http://schemas.microsoft.com/office/drawing/2014/main" id="{00000000-0008-0000-0C00-000074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418</xdr:row>
      <xdr:rowOff>0</xdr:rowOff>
    </xdr:from>
    <xdr:ext cx="85725" cy="221876"/>
    <xdr:sp macro="" textlink="">
      <xdr:nvSpPr>
        <xdr:cNvPr id="373" name="Text Box 15">
          <a:extLst>
            <a:ext uri="{FF2B5EF4-FFF2-40B4-BE49-F238E27FC236}">
              <a16:creationId xmlns:a16="http://schemas.microsoft.com/office/drawing/2014/main" id="{00000000-0008-0000-0C00-000075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418</xdr:row>
      <xdr:rowOff>0</xdr:rowOff>
    </xdr:from>
    <xdr:ext cx="85725" cy="221876"/>
    <xdr:sp macro="" textlink="">
      <xdr:nvSpPr>
        <xdr:cNvPr id="374" name="Text Box 15">
          <a:extLst>
            <a:ext uri="{FF2B5EF4-FFF2-40B4-BE49-F238E27FC236}">
              <a16:creationId xmlns:a16="http://schemas.microsoft.com/office/drawing/2014/main" id="{00000000-0008-0000-0C00-000076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418</xdr:row>
      <xdr:rowOff>0</xdr:rowOff>
    </xdr:from>
    <xdr:ext cx="85725" cy="221876"/>
    <xdr:sp macro="" textlink="">
      <xdr:nvSpPr>
        <xdr:cNvPr id="375" name="Text Box 15">
          <a:extLst>
            <a:ext uri="{FF2B5EF4-FFF2-40B4-BE49-F238E27FC236}">
              <a16:creationId xmlns:a16="http://schemas.microsoft.com/office/drawing/2014/main" id="{00000000-0008-0000-0C00-000077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418</xdr:row>
      <xdr:rowOff>0</xdr:rowOff>
    </xdr:from>
    <xdr:ext cx="85725" cy="221876"/>
    <xdr:sp macro="" textlink="">
      <xdr:nvSpPr>
        <xdr:cNvPr id="376" name="Text Box 15">
          <a:extLst>
            <a:ext uri="{FF2B5EF4-FFF2-40B4-BE49-F238E27FC236}">
              <a16:creationId xmlns:a16="http://schemas.microsoft.com/office/drawing/2014/main" id="{00000000-0008-0000-0C00-000078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418</xdr:row>
      <xdr:rowOff>0</xdr:rowOff>
    </xdr:from>
    <xdr:ext cx="85725" cy="221876"/>
    <xdr:sp macro="" textlink="">
      <xdr:nvSpPr>
        <xdr:cNvPr id="377" name="Text Box 15">
          <a:extLst>
            <a:ext uri="{FF2B5EF4-FFF2-40B4-BE49-F238E27FC236}">
              <a16:creationId xmlns:a16="http://schemas.microsoft.com/office/drawing/2014/main" id="{00000000-0008-0000-0C00-000079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418</xdr:row>
      <xdr:rowOff>0</xdr:rowOff>
    </xdr:from>
    <xdr:ext cx="85725" cy="221876"/>
    <xdr:sp macro="" textlink="">
      <xdr:nvSpPr>
        <xdr:cNvPr id="378" name="Text Box 15">
          <a:extLst>
            <a:ext uri="{FF2B5EF4-FFF2-40B4-BE49-F238E27FC236}">
              <a16:creationId xmlns:a16="http://schemas.microsoft.com/office/drawing/2014/main" id="{00000000-0008-0000-0C00-00007A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418</xdr:row>
      <xdr:rowOff>0</xdr:rowOff>
    </xdr:from>
    <xdr:ext cx="85725" cy="221876"/>
    <xdr:sp macro="" textlink="">
      <xdr:nvSpPr>
        <xdr:cNvPr id="379" name="Text Box 15">
          <a:extLst>
            <a:ext uri="{FF2B5EF4-FFF2-40B4-BE49-F238E27FC236}">
              <a16:creationId xmlns:a16="http://schemas.microsoft.com/office/drawing/2014/main" id="{00000000-0008-0000-0C00-00007B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419</xdr:row>
      <xdr:rowOff>0</xdr:rowOff>
    </xdr:from>
    <xdr:ext cx="85725" cy="221876"/>
    <xdr:sp macro="" textlink="">
      <xdr:nvSpPr>
        <xdr:cNvPr id="380" name="Text Box 15">
          <a:extLst>
            <a:ext uri="{FF2B5EF4-FFF2-40B4-BE49-F238E27FC236}">
              <a16:creationId xmlns:a16="http://schemas.microsoft.com/office/drawing/2014/main" id="{00000000-0008-0000-0C00-00007C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419</xdr:row>
      <xdr:rowOff>0</xdr:rowOff>
    </xdr:from>
    <xdr:ext cx="85725" cy="221876"/>
    <xdr:sp macro="" textlink="">
      <xdr:nvSpPr>
        <xdr:cNvPr id="381" name="Text Box 15">
          <a:extLst>
            <a:ext uri="{FF2B5EF4-FFF2-40B4-BE49-F238E27FC236}">
              <a16:creationId xmlns:a16="http://schemas.microsoft.com/office/drawing/2014/main" id="{00000000-0008-0000-0C00-00007D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418</xdr:row>
      <xdr:rowOff>0</xdr:rowOff>
    </xdr:from>
    <xdr:ext cx="85725" cy="221876"/>
    <xdr:sp macro="" textlink="">
      <xdr:nvSpPr>
        <xdr:cNvPr id="382" name="Text Box 15">
          <a:extLst>
            <a:ext uri="{FF2B5EF4-FFF2-40B4-BE49-F238E27FC236}">
              <a16:creationId xmlns:a16="http://schemas.microsoft.com/office/drawing/2014/main" id="{00000000-0008-0000-0C00-00007E01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418</xdr:row>
      <xdr:rowOff>0</xdr:rowOff>
    </xdr:from>
    <xdr:ext cx="85725" cy="221876"/>
    <xdr:sp macro="" textlink="">
      <xdr:nvSpPr>
        <xdr:cNvPr id="383" name="Text Box 15">
          <a:extLst>
            <a:ext uri="{FF2B5EF4-FFF2-40B4-BE49-F238E27FC236}">
              <a16:creationId xmlns:a16="http://schemas.microsoft.com/office/drawing/2014/main" id="{00000000-0008-0000-0C00-00007F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418</xdr:row>
      <xdr:rowOff>0</xdr:rowOff>
    </xdr:from>
    <xdr:ext cx="85725" cy="221876"/>
    <xdr:sp macro="" textlink="">
      <xdr:nvSpPr>
        <xdr:cNvPr id="384" name="Text Box 15">
          <a:extLst>
            <a:ext uri="{FF2B5EF4-FFF2-40B4-BE49-F238E27FC236}">
              <a16:creationId xmlns:a16="http://schemas.microsoft.com/office/drawing/2014/main" id="{00000000-0008-0000-0C00-000080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418</xdr:row>
      <xdr:rowOff>0</xdr:rowOff>
    </xdr:from>
    <xdr:ext cx="85725" cy="221876"/>
    <xdr:sp macro="" textlink="">
      <xdr:nvSpPr>
        <xdr:cNvPr id="385" name="Text Box 15">
          <a:extLst>
            <a:ext uri="{FF2B5EF4-FFF2-40B4-BE49-F238E27FC236}">
              <a16:creationId xmlns:a16="http://schemas.microsoft.com/office/drawing/2014/main" id="{00000000-0008-0000-0C00-000081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418</xdr:row>
      <xdr:rowOff>0</xdr:rowOff>
    </xdr:from>
    <xdr:ext cx="85725" cy="221876"/>
    <xdr:sp macro="" textlink="">
      <xdr:nvSpPr>
        <xdr:cNvPr id="386" name="Text Box 15">
          <a:extLst>
            <a:ext uri="{FF2B5EF4-FFF2-40B4-BE49-F238E27FC236}">
              <a16:creationId xmlns:a16="http://schemas.microsoft.com/office/drawing/2014/main" id="{00000000-0008-0000-0C00-000082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418</xdr:row>
      <xdr:rowOff>0</xdr:rowOff>
    </xdr:from>
    <xdr:ext cx="85725" cy="221876"/>
    <xdr:sp macro="" textlink="">
      <xdr:nvSpPr>
        <xdr:cNvPr id="387" name="Text Box 15">
          <a:extLst>
            <a:ext uri="{FF2B5EF4-FFF2-40B4-BE49-F238E27FC236}">
              <a16:creationId xmlns:a16="http://schemas.microsoft.com/office/drawing/2014/main" id="{00000000-0008-0000-0C00-000083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418</xdr:row>
      <xdr:rowOff>0</xdr:rowOff>
    </xdr:from>
    <xdr:ext cx="85725" cy="221876"/>
    <xdr:sp macro="" textlink="">
      <xdr:nvSpPr>
        <xdr:cNvPr id="388" name="Text Box 15">
          <a:extLst>
            <a:ext uri="{FF2B5EF4-FFF2-40B4-BE49-F238E27FC236}">
              <a16:creationId xmlns:a16="http://schemas.microsoft.com/office/drawing/2014/main" id="{00000000-0008-0000-0C00-000084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418</xdr:row>
      <xdr:rowOff>0</xdr:rowOff>
    </xdr:from>
    <xdr:ext cx="85725" cy="221876"/>
    <xdr:sp macro="" textlink="">
      <xdr:nvSpPr>
        <xdr:cNvPr id="389" name="Text Box 15">
          <a:extLst>
            <a:ext uri="{FF2B5EF4-FFF2-40B4-BE49-F238E27FC236}">
              <a16:creationId xmlns:a16="http://schemas.microsoft.com/office/drawing/2014/main" id="{00000000-0008-0000-0C00-000085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418</xdr:row>
      <xdr:rowOff>0</xdr:rowOff>
    </xdr:from>
    <xdr:ext cx="85725" cy="221876"/>
    <xdr:sp macro="" textlink="">
      <xdr:nvSpPr>
        <xdr:cNvPr id="390" name="Text Box 15">
          <a:extLst>
            <a:ext uri="{FF2B5EF4-FFF2-40B4-BE49-F238E27FC236}">
              <a16:creationId xmlns:a16="http://schemas.microsoft.com/office/drawing/2014/main" id="{00000000-0008-0000-0C00-000086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419</xdr:row>
      <xdr:rowOff>0</xdr:rowOff>
    </xdr:from>
    <xdr:ext cx="85725" cy="221876"/>
    <xdr:sp macro="" textlink="">
      <xdr:nvSpPr>
        <xdr:cNvPr id="391" name="Text Box 15">
          <a:extLst>
            <a:ext uri="{FF2B5EF4-FFF2-40B4-BE49-F238E27FC236}">
              <a16:creationId xmlns:a16="http://schemas.microsoft.com/office/drawing/2014/main" id="{00000000-0008-0000-0C00-000087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419</xdr:row>
      <xdr:rowOff>0</xdr:rowOff>
    </xdr:from>
    <xdr:ext cx="85725" cy="221876"/>
    <xdr:sp macro="" textlink="">
      <xdr:nvSpPr>
        <xdr:cNvPr id="392" name="Text Box 15">
          <a:extLst>
            <a:ext uri="{FF2B5EF4-FFF2-40B4-BE49-F238E27FC236}">
              <a16:creationId xmlns:a16="http://schemas.microsoft.com/office/drawing/2014/main" id="{00000000-0008-0000-0C00-000088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419</xdr:row>
      <xdr:rowOff>0</xdr:rowOff>
    </xdr:from>
    <xdr:ext cx="85725" cy="221876"/>
    <xdr:sp macro="" textlink="">
      <xdr:nvSpPr>
        <xdr:cNvPr id="393" name="Text Box 15">
          <a:extLst>
            <a:ext uri="{FF2B5EF4-FFF2-40B4-BE49-F238E27FC236}">
              <a16:creationId xmlns:a16="http://schemas.microsoft.com/office/drawing/2014/main" id="{00000000-0008-0000-0C00-000089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419</xdr:row>
      <xdr:rowOff>0</xdr:rowOff>
    </xdr:from>
    <xdr:ext cx="85725" cy="221876"/>
    <xdr:sp macro="" textlink="">
      <xdr:nvSpPr>
        <xdr:cNvPr id="394" name="Text Box 15">
          <a:extLst>
            <a:ext uri="{FF2B5EF4-FFF2-40B4-BE49-F238E27FC236}">
              <a16:creationId xmlns:a16="http://schemas.microsoft.com/office/drawing/2014/main" id="{00000000-0008-0000-0C00-00008A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419</xdr:row>
      <xdr:rowOff>0</xdr:rowOff>
    </xdr:from>
    <xdr:ext cx="85725" cy="221876"/>
    <xdr:sp macro="" textlink="">
      <xdr:nvSpPr>
        <xdr:cNvPr id="395" name="Text Box 15">
          <a:extLst>
            <a:ext uri="{FF2B5EF4-FFF2-40B4-BE49-F238E27FC236}">
              <a16:creationId xmlns:a16="http://schemas.microsoft.com/office/drawing/2014/main" id="{00000000-0008-0000-0C00-00008B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419</xdr:row>
      <xdr:rowOff>0</xdr:rowOff>
    </xdr:from>
    <xdr:ext cx="85725" cy="221876"/>
    <xdr:sp macro="" textlink="">
      <xdr:nvSpPr>
        <xdr:cNvPr id="396" name="Text Box 15">
          <a:extLst>
            <a:ext uri="{FF2B5EF4-FFF2-40B4-BE49-F238E27FC236}">
              <a16:creationId xmlns:a16="http://schemas.microsoft.com/office/drawing/2014/main" id="{00000000-0008-0000-0C00-00008C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419</xdr:row>
      <xdr:rowOff>0</xdr:rowOff>
    </xdr:from>
    <xdr:ext cx="85725" cy="221876"/>
    <xdr:sp macro="" textlink="">
      <xdr:nvSpPr>
        <xdr:cNvPr id="397" name="Text Box 15">
          <a:extLst>
            <a:ext uri="{FF2B5EF4-FFF2-40B4-BE49-F238E27FC236}">
              <a16:creationId xmlns:a16="http://schemas.microsoft.com/office/drawing/2014/main" id="{00000000-0008-0000-0C00-00008D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419</xdr:row>
      <xdr:rowOff>0</xdr:rowOff>
    </xdr:from>
    <xdr:ext cx="85725" cy="221876"/>
    <xdr:sp macro="" textlink="">
      <xdr:nvSpPr>
        <xdr:cNvPr id="398" name="Text Box 15">
          <a:extLst>
            <a:ext uri="{FF2B5EF4-FFF2-40B4-BE49-F238E27FC236}">
              <a16:creationId xmlns:a16="http://schemas.microsoft.com/office/drawing/2014/main" id="{00000000-0008-0000-0C00-00008E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419</xdr:row>
      <xdr:rowOff>0</xdr:rowOff>
    </xdr:from>
    <xdr:ext cx="85725" cy="221876"/>
    <xdr:sp macro="" textlink="">
      <xdr:nvSpPr>
        <xdr:cNvPr id="399" name="Text Box 15">
          <a:extLst>
            <a:ext uri="{FF2B5EF4-FFF2-40B4-BE49-F238E27FC236}">
              <a16:creationId xmlns:a16="http://schemas.microsoft.com/office/drawing/2014/main" id="{00000000-0008-0000-0C00-00008F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419</xdr:row>
      <xdr:rowOff>0</xdr:rowOff>
    </xdr:from>
    <xdr:ext cx="85725" cy="221876"/>
    <xdr:sp macro="" textlink="">
      <xdr:nvSpPr>
        <xdr:cNvPr id="400" name="Text Box 15">
          <a:extLst>
            <a:ext uri="{FF2B5EF4-FFF2-40B4-BE49-F238E27FC236}">
              <a16:creationId xmlns:a16="http://schemas.microsoft.com/office/drawing/2014/main" id="{00000000-0008-0000-0C00-000090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419</xdr:row>
      <xdr:rowOff>0</xdr:rowOff>
    </xdr:from>
    <xdr:ext cx="85725" cy="221876"/>
    <xdr:sp macro="" textlink="">
      <xdr:nvSpPr>
        <xdr:cNvPr id="401" name="Text Box 15">
          <a:extLst>
            <a:ext uri="{FF2B5EF4-FFF2-40B4-BE49-F238E27FC236}">
              <a16:creationId xmlns:a16="http://schemas.microsoft.com/office/drawing/2014/main" id="{00000000-0008-0000-0C00-000091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419</xdr:row>
      <xdr:rowOff>0</xdr:rowOff>
    </xdr:from>
    <xdr:ext cx="85725" cy="221876"/>
    <xdr:sp macro="" textlink="">
      <xdr:nvSpPr>
        <xdr:cNvPr id="402" name="Text Box 15">
          <a:extLst>
            <a:ext uri="{FF2B5EF4-FFF2-40B4-BE49-F238E27FC236}">
              <a16:creationId xmlns:a16="http://schemas.microsoft.com/office/drawing/2014/main" id="{00000000-0008-0000-0C00-000092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419</xdr:row>
      <xdr:rowOff>0</xdr:rowOff>
    </xdr:from>
    <xdr:ext cx="85725" cy="221876"/>
    <xdr:sp macro="" textlink="">
      <xdr:nvSpPr>
        <xdr:cNvPr id="403" name="Text Box 15">
          <a:extLst>
            <a:ext uri="{FF2B5EF4-FFF2-40B4-BE49-F238E27FC236}">
              <a16:creationId xmlns:a16="http://schemas.microsoft.com/office/drawing/2014/main" id="{00000000-0008-0000-0C00-000093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419</xdr:row>
      <xdr:rowOff>0</xdr:rowOff>
    </xdr:from>
    <xdr:ext cx="85725" cy="221876"/>
    <xdr:sp macro="" textlink="">
      <xdr:nvSpPr>
        <xdr:cNvPr id="404" name="Text Box 15">
          <a:extLst>
            <a:ext uri="{FF2B5EF4-FFF2-40B4-BE49-F238E27FC236}">
              <a16:creationId xmlns:a16="http://schemas.microsoft.com/office/drawing/2014/main" id="{00000000-0008-0000-0C00-000094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419</xdr:row>
      <xdr:rowOff>0</xdr:rowOff>
    </xdr:from>
    <xdr:ext cx="85725" cy="221876"/>
    <xdr:sp macro="" textlink="">
      <xdr:nvSpPr>
        <xdr:cNvPr id="405" name="Text Box 15">
          <a:extLst>
            <a:ext uri="{FF2B5EF4-FFF2-40B4-BE49-F238E27FC236}">
              <a16:creationId xmlns:a16="http://schemas.microsoft.com/office/drawing/2014/main" id="{00000000-0008-0000-0C00-000095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419</xdr:row>
      <xdr:rowOff>0</xdr:rowOff>
    </xdr:from>
    <xdr:ext cx="85725" cy="221876"/>
    <xdr:sp macro="" textlink="">
      <xdr:nvSpPr>
        <xdr:cNvPr id="406" name="Text Box 15">
          <a:extLst>
            <a:ext uri="{FF2B5EF4-FFF2-40B4-BE49-F238E27FC236}">
              <a16:creationId xmlns:a16="http://schemas.microsoft.com/office/drawing/2014/main" id="{00000000-0008-0000-0C00-000096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407" name="Text Box 15">
          <a:extLst>
            <a:ext uri="{FF2B5EF4-FFF2-40B4-BE49-F238E27FC236}">
              <a16:creationId xmlns:a16="http://schemas.microsoft.com/office/drawing/2014/main" id="{00000000-0008-0000-0C00-000097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408" name="Text Box 15">
          <a:extLst>
            <a:ext uri="{FF2B5EF4-FFF2-40B4-BE49-F238E27FC236}">
              <a16:creationId xmlns:a16="http://schemas.microsoft.com/office/drawing/2014/main" id="{00000000-0008-0000-0C00-000098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419</xdr:row>
      <xdr:rowOff>0</xdr:rowOff>
    </xdr:from>
    <xdr:ext cx="85725" cy="221876"/>
    <xdr:sp macro="" textlink="">
      <xdr:nvSpPr>
        <xdr:cNvPr id="409" name="Text Box 15">
          <a:extLst>
            <a:ext uri="{FF2B5EF4-FFF2-40B4-BE49-F238E27FC236}">
              <a16:creationId xmlns:a16="http://schemas.microsoft.com/office/drawing/2014/main" id="{00000000-0008-0000-0C00-00009901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419</xdr:row>
      <xdr:rowOff>0</xdr:rowOff>
    </xdr:from>
    <xdr:ext cx="85725" cy="221876"/>
    <xdr:sp macro="" textlink="">
      <xdr:nvSpPr>
        <xdr:cNvPr id="410" name="Text Box 15">
          <a:extLst>
            <a:ext uri="{FF2B5EF4-FFF2-40B4-BE49-F238E27FC236}">
              <a16:creationId xmlns:a16="http://schemas.microsoft.com/office/drawing/2014/main" id="{00000000-0008-0000-0C00-00009A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419</xdr:row>
      <xdr:rowOff>0</xdr:rowOff>
    </xdr:from>
    <xdr:ext cx="85725" cy="221876"/>
    <xdr:sp macro="" textlink="">
      <xdr:nvSpPr>
        <xdr:cNvPr id="411" name="Text Box 15">
          <a:extLst>
            <a:ext uri="{FF2B5EF4-FFF2-40B4-BE49-F238E27FC236}">
              <a16:creationId xmlns:a16="http://schemas.microsoft.com/office/drawing/2014/main" id="{00000000-0008-0000-0C00-00009B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419</xdr:row>
      <xdr:rowOff>0</xdr:rowOff>
    </xdr:from>
    <xdr:ext cx="85725" cy="221876"/>
    <xdr:sp macro="" textlink="">
      <xdr:nvSpPr>
        <xdr:cNvPr id="412" name="Text Box 15">
          <a:extLst>
            <a:ext uri="{FF2B5EF4-FFF2-40B4-BE49-F238E27FC236}">
              <a16:creationId xmlns:a16="http://schemas.microsoft.com/office/drawing/2014/main" id="{00000000-0008-0000-0C00-00009C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419</xdr:row>
      <xdr:rowOff>0</xdr:rowOff>
    </xdr:from>
    <xdr:ext cx="85725" cy="221876"/>
    <xdr:sp macro="" textlink="">
      <xdr:nvSpPr>
        <xdr:cNvPr id="413" name="Text Box 15">
          <a:extLst>
            <a:ext uri="{FF2B5EF4-FFF2-40B4-BE49-F238E27FC236}">
              <a16:creationId xmlns:a16="http://schemas.microsoft.com/office/drawing/2014/main" id="{00000000-0008-0000-0C00-00009D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419</xdr:row>
      <xdr:rowOff>0</xdr:rowOff>
    </xdr:from>
    <xdr:ext cx="85725" cy="221876"/>
    <xdr:sp macro="" textlink="">
      <xdr:nvSpPr>
        <xdr:cNvPr id="414" name="Text Box 15">
          <a:extLst>
            <a:ext uri="{FF2B5EF4-FFF2-40B4-BE49-F238E27FC236}">
              <a16:creationId xmlns:a16="http://schemas.microsoft.com/office/drawing/2014/main" id="{00000000-0008-0000-0C00-00009E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419</xdr:row>
      <xdr:rowOff>0</xdr:rowOff>
    </xdr:from>
    <xdr:ext cx="85725" cy="221876"/>
    <xdr:sp macro="" textlink="">
      <xdr:nvSpPr>
        <xdr:cNvPr id="415" name="Text Box 15">
          <a:extLst>
            <a:ext uri="{FF2B5EF4-FFF2-40B4-BE49-F238E27FC236}">
              <a16:creationId xmlns:a16="http://schemas.microsoft.com/office/drawing/2014/main" id="{00000000-0008-0000-0C00-00009F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419</xdr:row>
      <xdr:rowOff>0</xdr:rowOff>
    </xdr:from>
    <xdr:ext cx="85725" cy="221876"/>
    <xdr:sp macro="" textlink="">
      <xdr:nvSpPr>
        <xdr:cNvPr id="416" name="Text Box 15">
          <a:extLst>
            <a:ext uri="{FF2B5EF4-FFF2-40B4-BE49-F238E27FC236}">
              <a16:creationId xmlns:a16="http://schemas.microsoft.com/office/drawing/2014/main" id="{00000000-0008-0000-0C00-0000A0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419</xdr:row>
      <xdr:rowOff>0</xdr:rowOff>
    </xdr:from>
    <xdr:ext cx="85725" cy="221876"/>
    <xdr:sp macro="" textlink="">
      <xdr:nvSpPr>
        <xdr:cNvPr id="417" name="Text Box 15">
          <a:extLst>
            <a:ext uri="{FF2B5EF4-FFF2-40B4-BE49-F238E27FC236}">
              <a16:creationId xmlns:a16="http://schemas.microsoft.com/office/drawing/2014/main" id="{00000000-0008-0000-0C00-0000A1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418" name="Text Box 15">
          <a:extLst>
            <a:ext uri="{FF2B5EF4-FFF2-40B4-BE49-F238E27FC236}">
              <a16:creationId xmlns:a16="http://schemas.microsoft.com/office/drawing/2014/main" id="{00000000-0008-0000-0C00-0000A2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419" name="Text Box 15">
          <a:extLst>
            <a:ext uri="{FF2B5EF4-FFF2-40B4-BE49-F238E27FC236}">
              <a16:creationId xmlns:a16="http://schemas.microsoft.com/office/drawing/2014/main" id="{00000000-0008-0000-0C00-0000A3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420" name="Text Box 15">
          <a:extLst>
            <a:ext uri="{FF2B5EF4-FFF2-40B4-BE49-F238E27FC236}">
              <a16:creationId xmlns:a16="http://schemas.microsoft.com/office/drawing/2014/main" id="{00000000-0008-0000-0C00-0000A4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421" name="Text Box 15">
          <a:extLst>
            <a:ext uri="{FF2B5EF4-FFF2-40B4-BE49-F238E27FC236}">
              <a16:creationId xmlns:a16="http://schemas.microsoft.com/office/drawing/2014/main" id="{00000000-0008-0000-0C00-0000A5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422" name="Text Box 15">
          <a:extLst>
            <a:ext uri="{FF2B5EF4-FFF2-40B4-BE49-F238E27FC236}">
              <a16:creationId xmlns:a16="http://schemas.microsoft.com/office/drawing/2014/main" id="{00000000-0008-0000-0C00-0000A6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423" name="Text Box 15">
          <a:extLst>
            <a:ext uri="{FF2B5EF4-FFF2-40B4-BE49-F238E27FC236}">
              <a16:creationId xmlns:a16="http://schemas.microsoft.com/office/drawing/2014/main" id="{00000000-0008-0000-0C00-0000A7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424" name="Text Box 15">
          <a:extLst>
            <a:ext uri="{FF2B5EF4-FFF2-40B4-BE49-F238E27FC236}">
              <a16:creationId xmlns:a16="http://schemas.microsoft.com/office/drawing/2014/main" id="{00000000-0008-0000-0C00-0000A8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425" name="Text Box 15">
          <a:extLst>
            <a:ext uri="{FF2B5EF4-FFF2-40B4-BE49-F238E27FC236}">
              <a16:creationId xmlns:a16="http://schemas.microsoft.com/office/drawing/2014/main" id="{00000000-0008-0000-0C00-0000A9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426" name="Text Box 15">
          <a:extLst>
            <a:ext uri="{FF2B5EF4-FFF2-40B4-BE49-F238E27FC236}">
              <a16:creationId xmlns:a16="http://schemas.microsoft.com/office/drawing/2014/main" id="{00000000-0008-0000-0C00-0000AA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427" name="Text Box 15">
          <a:extLst>
            <a:ext uri="{FF2B5EF4-FFF2-40B4-BE49-F238E27FC236}">
              <a16:creationId xmlns:a16="http://schemas.microsoft.com/office/drawing/2014/main" id="{00000000-0008-0000-0C00-0000AB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428" name="Text Box 15">
          <a:extLst>
            <a:ext uri="{FF2B5EF4-FFF2-40B4-BE49-F238E27FC236}">
              <a16:creationId xmlns:a16="http://schemas.microsoft.com/office/drawing/2014/main" id="{00000000-0008-0000-0C00-0000AC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429" name="Text Box 15">
          <a:extLst>
            <a:ext uri="{FF2B5EF4-FFF2-40B4-BE49-F238E27FC236}">
              <a16:creationId xmlns:a16="http://schemas.microsoft.com/office/drawing/2014/main" id="{00000000-0008-0000-0C00-0000AD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430" name="Text Box 15">
          <a:extLst>
            <a:ext uri="{FF2B5EF4-FFF2-40B4-BE49-F238E27FC236}">
              <a16:creationId xmlns:a16="http://schemas.microsoft.com/office/drawing/2014/main" id="{00000000-0008-0000-0C00-0000AE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431" name="Text Box 15">
          <a:extLst>
            <a:ext uri="{FF2B5EF4-FFF2-40B4-BE49-F238E27FC236}">
              <a16:creationId xmlns:a16="http://schemas.microsoft.com/office/drawing/2014/main" id="{00000000-0008-0000-0C00-0000AF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432" name="Text Box 15">
          <a:extLst>
            <a:ext uri="{FF2B5EF4-FFF2-40B4-BE49-F238E27FC236}">
              <a16:creationId xmlns:a16="http://schemas.microsoft.com/office/drawing/2014/main" id="{00000000-0008-0000-0C00-0000B0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433" name="Text Box 15">
          <a:extLst>
            <a:ext uri="{FF2B5EF4-FFF2-40B4-BE49-F238E27FC236}">
              <a16:creationId xmlns:a16="http://schemas.microsoft.com/office/drawing/2014/main" id="{00000000-0008-0000-0C00-0000B1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434" name="Text Box 15">
          <a:extLst>
            <a:ext uri="{FF2B5EF4-FFF2-40B4-BE49-F238E27FC236}">
              <a16:creationId xmlns:a16="http://schemas.microsoft.com/office/drawing/2014/main" id="{00000000-0008-0000-0C00-0000B2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435" name="Text Box 15">
          <a:extLst>
            <a:ext uri="{FF2B5EF4-FFF2-40B4-BE49-F238E27FC236}">
              <a16:creationId xmlns:a16="http://schemas.microsoft.com/office/drawing/2014/main" id="{00000000-0008-0000-0C00-0000B3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436" name="Text Box 15">
          <a:extLst>
            <a:ext uri="{FF2B5EF4-FFF2-40B4-BE49-F238E27FC236}">
              <a16:creationId xmlns:a16="http://schemas.microsoft.com/office/drawing/2014/main" id="{00000000-0008-0000-0C00-0000B401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437" name="Text Box 15">
          <a:extLst>
            <a:ext uri="{FF2B5EF4-FFF2-40B4-BE49-F238E27FC236}">
              <a16:creationId xmlns:a16="http://schemas.microsoft.com/office/drawing/2014/main" id="{00000000-0008-0000-0C00-0000B5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438" name="Text Box 15">
          <a:extLst>
            <a:ext uri="{FF2B5EF4-FFF2-40B4-BE49-F238E27FC236}">
              <a16:creationId xmlns:a16="http://schemas.microsoft.com/office/drawing/2014/main" id="{00000000-0008-0000-0C00-0000B6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439" name="Text Box 15">
          <a:extLst>
            <a:ext uri="{FF2B5EF4-FFF2-40B4-BE49-F238E27FC236}">
              <a16:creationId xmlns:a16="http://schemas.microsoft.com/office/drawing/2014/main" id="{00000000-0008-0000-0C00-0000B7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440" name="Text Box 15">
          <a:extLst>
            <a:ext uri="{FF2B5EF4-FFF2-40B4-BE49-F238E27FC236}">
              <a16:creationId xmlns:a16="http://schemas.microsoft.com/office/drawing/2014/main" id="{00000000-0008-0000-0C00-0000B8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441" name="Text Box 15">
          <a:extLst>
            <a:ext uri="{FF2B5EF4-FFF2-40B4-BE49-F238E27FC236}">
              <a16:creationId xmlns:a16="http://schemas.microsoft.com/office/drawing/2014/main" id="{00000000-0008-0000-0C00-0000B9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442" name="Text Box 15">
          <a:extLst>
            <a:ext uri="{FF2B5EF4-FFF2-40B4-BE49-F238E27FC236}">
              <a16:creationId xmlns:a16="http://schemas.microsoft.com/office/drawing/2014/main" id="{00000000-0008-0000-0C00-0000BA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443" name="Text Box 15">
          <a:extLst>
            <a:ext uri="{FF2B5EF4-FFF2-40B4-BE49-F238E27FC236}">
              <a16:creationId xmlns:a16="http://schemas.microsoft.com/office/drawing/2014/main" id="{00000000-0008-0000-0C00-0000BB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444" name="Text Box 15">
          <a:extLst>
            <a:ext uri="{FF2B5EF4-FFF2-40B4-BE49-F238E27FC236}">
              <a16:creationId xmlns:a16="http://schemas.microsoft.com/office/drawing/2014/main" id="{00000000-0008-0000-0C00-0000BC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445" name="Text Box 15">
          <a:extLst>
            <a:ext uri="{FF2B5EF4-FFF2-40B4-BE49-F238E27FC236}">
              <a16:creationId xmlns:a16="http://schemas.microsoft.com/office/drawing/2014/main" id="{00000000-0008-0000-0C00-0000BD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446" name="Text Box 15">
          <a:extLst>
            <a:ext uri="{FF2B5EF4-FFF2-40B4-BE49-F238E27FC236}">
              <a16:creationId xmlns:a16="http://schemas.microsoft.com/office/drawing/2014/main" id="{00000000-0008-0000-0C00-0000BE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447" name="Text Box 15">
          <a:extLst>
            <a:ext uri="{FF2B5EF4-FFF2-40B4-BE49-F238E27FC236}">
              <a16:creationId xmlns:a16="http://schemas.microsoft.com/office/drawing/2014/main" id="{00000000-0008-0000-0C00-0000BF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448" name="Text Box 15">
          <a:extLst>
            <a:ext uri="{FF2B5EF4-FFF2-40B4-BE49-F238E27FC236}">
              <a16:creationId xmlns:a16="http://schemas.microsoft.com/office/drawing/2014/main" id="{00000000-0008-0000-0C00-0000C0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449" name="Text Box 15">
          <a:extLst>
            <a:ext uri="{FF2B5EF4-FFF2-40B4-BE49-F238E27FC236}">
              <a16:creationId xmlns:a16="http://schemas.microsoft.com/office/drawing/2014/main" id="{00000000-0008-0000-0C00-0000C1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450" name="Text Box 15">
          <a:extLst>
            <a:ext uri="{FF2B5EF4-FFF2-40B4-BE49-F238E27FC236}">
              <a16:creationId xmlns:a16="http://schemas.microsoft.com/office/drawing/2014/main" id="{00000000-0008-0000-0C00-0000C2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451" name="Text Box 15">
          <a:extLst>
            <a:ext uri="{FF2B5EF4-FFF2-40B4-BE49-F238E27FC236}">
              <a16:creationId xmlns:a16="http://schemas.microsoft.com/office/drawing/2014/main" id="{00000000-0008-0000-0C00-0000C3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452" name="Text Box 15">
          <a:extLst>
            <a:ext uri="{FF2B5EF4-FFF2-40B4-BE49-F238E27FC236}">
              <a16:creationId xmlns:a16="http://schemas.microsoft.com/office/drawing/2014/main" id="{00000000-0008-0000-0C00-0000C4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453" name="Text Box 15">
          <a:extLst>
            <a:ext uri="{FF2B5EF4-FFF2-40B4-BE49-F238E27FC236}">
              <a16:creationId xmlns:a16="http://schemas.microsoft.com/office/drawing/2014/main" id="{00000000-0008-0000-0C00-0000C5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454" name="Text Box 15">
          <a:extLst>
            <a:ext uri="{FF2B5EF4-FFF2-40B4-BE49-F238E27FC236}">
              <a16:creationId xmlns:a16="http://schemas.microsoft.com/office/drawing/2014/main" id="{00000000-0008-0000-0C00-0000C6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455" name="Text Box 15">
          <a:extLst>
            <a:ext uri="{FF2B5EF4-FFF2-40B4-BE49-F238E27FC236}">
              <a16:creationId xmlns:a16="http://schemas.microsoft.com/office/drawing/2014/main" id="{00000000-0008-0000-0C00-0000C7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456" name="Text Box 15">
          <a:extLst>
            <a:ext uri="{FF2B5EF4-FFF2-40B4-BE49-F238E27FC236}">
              <a16:creationId xmlns:a16="http://schemas.microsoft.com/office/drawing/2014/main" id="{00000000-0008-0000-0C00-0000C8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457" name="Text Box 15">
          <a:extLst>
            <a:ext uri="{FF2B5EF4-FFF2-40B4-BE49-F238E27FC236}">
              <a16:creationId xmlns:a16="http://schemas.microsoft.com/office/drawing/2014/main" id="{00000000-0008-0000-0C00-0000C9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458" name="Text Box 15">
          <a:extLst>
            <a:ext uri="{FF2B5EF4-FFF2-40B4-BE49-F238E27FC236}">
              <a16:creationId xmlns:a16="http://schemas.microsoft.com/office/drawing/2014/main" id="{00000000-0008-0000-0C00-0000CA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459" name="Text Box 15">
          <a:extLst>
            <a:ext uri="{FF2B5EF4-FFF2-40B4-BE49-F238E27FC236}">
              <a16:creationId xmlns:a16="http://schemas.microsoft.com/office/drawing/2014/main" id="{00000000-0008-0000-0C00-0000CB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460" name="Text Box 15">
          <a:extLst>
            <a:ext uri="{FF2B5EF4-FFF2-40B4-BE49-F238E27FC236}">
              <a16:creationId xmlns:a16="http://schemas.microsoft.com/office/drawing/2014/main" id="{00000000-0008-0000-0C00-0000CC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430</xdr:row>
      <xdr:rowOff>0</xdr:rowOff>
    </xdr:from>
    <xdr:ext cx="85725" cy="221876"/>
    <xdr:sp macro="" textlink="">
      <xdr:nvSpPr>
        <xdr:cNvPr id="461" name="Text Box 15">
          <a:extLst>
            <a:ext uri="{FF2B5EF4-FFF2-40B4-BE49-F238E27FC236}">
              <a16:creationId xmlns:a16="http://schemas.microsoft.com/office/drawing/2014/main" id="{00000000-0008-0000-0C00-0000CD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430</xdr:row>
      <xdr:rowOff>0</xdr:rowOff>
    </xdr:from>
    <xdr:ext cx="85725" cy="221876"/>
    <xdr:sp macro="" textlink="">
      <xdr:nvSpPr>
        <xdr:cNvPr id="462" name="Text Box 15">
          <a:extLst>
            <a:ext uri="{FF2B5EF4-FFF2-40B4-BE49-F238E27FC236}">
              <a16:creationId xmlns:a16="http://schemas.microsoft.com/office/drawing/2014/main" id="{00000000-0008-0000-0C00-0000CE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463" name="Text Box 15">
          <a:extLst>
            <a:ext uri="{FF2B5EF4-FFF2-40B4-BE49-F238E27FC236}">
              <a16:creationId xmlns:a16="http://schemas.microsoft.com/office/drawing/2014/main" id="{00000000-0008-0000-0C00-0000CF01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464" name="Text Box 15">
          <a:extLst>
            <a:ext uri="{FF2B5EF4-FFF2-40B4-BE49-F238E27FC236}">
              <a16:creationId xmlns:a16="http://schemas.microsoft.com/office/drawing/2014/main" id="{00000000-0008-0000-0C00-0000D0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465" name="Text Box 15">
          <a:extLst>
            <a:ext uri="{FF2B5EF4-FFF2-40B4-BE49-F238E27FC236}">
              <a16:creationId xmlns:a16="http://schemas.microsoft.com/office/drawing/2014/main" id="{00000000-0008-0000-0C00-0000D1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466" name="Text Box 15">
          <a:extLst>
            <a:ext uri="{FF2B5EF4-FFF2-40B4-BE49-F238E27FC236}">
              <a16:creationId xmlns:a16="http://schemas.microsoft.com/office/drawing/2014/main" id="{00000000-0008-0000-0C00-0000D2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467" name="Text Box 15">
          <a:extLst>
            <a:ext uri="{FF2B5EF4-FFF2-40B4-BE49-F238E27FC236}">
              <a16:creationId xmlns:a16="http://schemas.microsoft.com/office/drawing/2014/main" id="{00000000-0008-0000-0C00-0000D3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468" name="Text Box 15">
          <a:extLst>
            <a:ext uri="{FF2B5EF4-FFF2-40B4-BE49-F238E27FC236}">
              <a16:creationId xmlns:a16="http://schemas.microsoft.com/office/drawing/2014/main" id="{00000000-0008-0000-0C00-0000D4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469" name="Text Box 15">
          <a:extLst>
            <a:ext uri="{FF2B5EF4-FFF2-40B4-BE49-F238E27FC236}">
              <a16:creationId xmlns:a16="http://schemas.microsoft.com/office/drawing/2014/main" id="{00000000-0008-0000-0C00-0000D5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470" name="Text Box 15">
          <a:extLst>
            <a:ext uri="{FF2B5EF4-FFF2-40B4-BE49-F238E27FC236}">
              <a16:creationId xmlns:a16="http://schemas.microsoft.com/office/drawing/2014/main" id="{00000000-0008-0000-0C00-0000D6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471" name="Text Box 15">
          <a:extLst>
            <a:ext uri="{FF2B5EF4-FFF2-40B4-BE49-F238E27FC236}">
              <a16:creationId xmlns:a16="http://schemas.microsoft.com/office/drawing/2014/main" id="{00000000-0008-0000-0C00-0000D7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430</xdr:row>
      <xdr:rowOff>0</xdr:rowOff>
    </xdr:from>
    <xdr:ext cx="85725" cy="221876"/>
    <xdr:sp macro="" textlink="">
      <xdr:nvSpPr>
        <xdr:cNvPr id="472" name="Text Box 15">
          <a:extLst>
            <a:ext uri="{FF2B5EF4-FFF2-40B4-BE49-F238E27FC236}">
              <a16:creationId xmlns:a16="http://schemas.microsoft.com/office/drawing/2014/main" id="{00000000-0008-0000-0C00-0000D8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430</xdr:row>
      <xdr:rowOff>0</xdr:rowOff>
    </xdr:from>
    <xdr:ext cx="85725" cy="221876"/>
    <xdr:sp macro="" textlink="">
      <xdr:nvSpPr>
        <xdr:cNvPr id="473" name="Text Box 15">
          <a:extLst>
            <a:ext uri="{FF2B5EF4-FFF2-40B4-BE49-F238E27FC236}">
              <a16:creationId xmlns:a16="http://schemas.microsoft.com/office/drawing/2014/main" id="{00000000-0008-0000-0C00-0000D9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430</xdr:row>
      <xdr:rowOff>0</xdr:rowOff>
    </xdr:from>
    <xdr:ext cx="85725" cy="221876"/>
    <xdr:sp macro="" textlink="">
      <xdr:nvSpPr>
        <xdr:cNvPr id="474" name="Text Box 15">
          <a:extLst>
            <a:ext uri="{FF2B5EF4-FFF2-40B4-BE49-F238E27FC236}">
              <a16:creationId xmlns:a16="http://schemas.microsoft.com/office/drawing/2014/main" id="{00000000-0008-0000-0C00-0000DA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430</xdr:row>
      <xdr:rowOff>0</xdr:rowOff>
    </xdr:from>
    <xdr:ext cx="85725" cy="221876"/>
    <xdr:sp macro="" textlink="">
      <xdr:nvSpPr>
        <xdr:cNvPr id="475" name="Text Box 15">
          <a:extLst>
            <a:ext uri="{FF2B5EF4-FFF2-40B4-BE49-F238E27FC236}">
              <a16:creationId xmlns:a16="http://schemas.microsoft.com/office/drawing/2014/main" id="{00000000-0008-0000-0C00-0000DB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430</xdr:row>
      <xdr:rowOff>0</xdr:rowOff>
    </xdr:from>
    <xdr:ext cx="85725" cy="221876"/>
    <xdr:sp macro="" textlink="">
      <xdr:nvSpPr>
        <xdr:cNvPr id="476" name="Text Box 15">
          <a:extLst>
            <a:ext uri="{FF2B5EF4-FFF2-40B4-BE49-F238E27FC236}">
              <a16:creationId xmlns:a16="http://schemas.microsoft.com/office/drawing/2014/main" id="{00000000-0008-0000-0C00-0000DC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430</xdr:row>
      <xdr:rowOff>0</xdr:rowOff>
    </xdr:from>
    <xdr:ext cx="85725" cy="221876"/>
    <xdr:sp macro="" textlink="">
      <xdr:nvSpPr>
        <xdr:cNvPr id="477" name="Text Box 15">
          <a:extLst>
            <a:ext uri="{FF2B5EF4-FFF2-40B4-BE49-F238E27FC236}">
              <a16:creationId xmlns:a16="http://schemas.microsoft.com/office/drawing/2014/main" id="{00000000-0008-0000-0C00-0000DD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430</xdr:row>
      <xdr:rowOff>0</xdr:rowOff>
    </xdr:from>
    <xdr:ext cx="85725" cy="221876"/>
    <xdr:sp macro="" textlink="">
      <xdr:nvSpPr>
        <xdr:cNvPr id="478" name="Text Box 15">
          <a:extLst>
            <a:ext uri="{FF2B5EF4-FFF2-40B4-BE49-F238E27FC236}">
              <a16:creationId xmlns:a16="http://schemas.microsoft.com/office/drawing/2014/main" id="{00000000-0008-0000-0C00-0000DE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430</xdr:row>
      <xdr:rowOff>0</xdr:rowOff>
    </xdr:from>
    <xdr:ext cx="85725" cy="221876"/>
    <xdr:sp macro="" textlink="">
      <xdr:nvSpPr>
        <xdr:cNvPr id="479" name="Text Box 15">
          <a:extLst>
            <a:ext uri="{FF2B5EF4-FFF2-40B4-BE49-F238E27FC236}">
              <a16:creationId xmlns:a16="http://schemas.microsoft.com/office/drawing/2014/main" id="{00000000-0008-0000-0C00-0000DF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430</xdr:row>
      <xdr:rowOff>0</xdr:rowOff>
    </xdr:from>
    <xdr:ext cx="85725" cy="221876"/>
    <xdr:sp macro="" textlink="">
      <xdr:nvSpPr>
        <xdr:cNvPr id="480" name="Text Box 15">
          <a:extLst>
            <a:ext uri="{FF2B5EF4-FFF2-40B4-BE49-F238E27FC236}">
              <a16:creationId xmlns:a16="http://schemas.microsoft.com/office/drawing/2014/main" id="{00000000-0008-0000-0C00-0000E0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430</xdr:row>
      <xdr:rowOff>0</xdr:rowOff>
    </xdr:from>
    <xdr:ext cx="85725" cy="221876"/>
    <xdr:sp macro="" textlink="">
      <xdr:nvSpPr>
        <xdr:cNvPr id="481" name="Text Box 15">
          <a:extLst>
            <a:ext uri="{FF2B5EF4-FFF2-40B4-BE49-F238E27FC236}">
              <a16:creationId xmlns:a16="http://schemas.microsoft.com/office/drawing/2014/main" id="{00000000-0008-0000-0C00-0000E1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430</xdr:row>
      <xdr:rowOff>0</xdr:rowOff>
    </xdr:from>
    <xdr:ext cx="85725" cy="221876"/>
    <xdr:sp macro="" textlink="">
      <xdr:nvSpPr>
        <xdr:cNvPr id="482" name="Text Box 15">
          <a:extLst>
            <a:ext uri="{FF2B5EF4-FFF2-40B4-BE49-F238E27FC236}">
              <a16:creationId xmlns:a16="http://schemas.microsoft.com/office/drawing/2014/main" id="{00000000-0008-0000-0C00-0000E2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430</xdr:row>
      <xdr:rowOff>0</xdr:rowOff>
    </xdr:from>
    <xdr:ext cx="85725" cy="221876"/>
    <xdr:sp macro="" textlink="">
      <xdr:nvSpPr>
        <xdr:cNvPr id="483" name="Text Box 15">
          <a:extLst>
            <a:ext uri="{FF2B5EF4-FFF2-40B4-BE49-F238E27FC236}">
              <a16:creationId xmlns:a16="http://schemas.microsoft.com/office/drawing/2014/main" id="{00000000-0008-0000-0C00-0000E3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430</xdr:row>
      <xdr:rowOff>0</xdr:rowOff>
    </xdr:from>
    <xdr:ext cx="85725" cy="221876"/>
    <xdr:sp macro="" textlink="">
      <xdr:nvSpPr>
        <xdr:cNvPr id="484" name="Text Box 15">
          <a:extLst>
            <a:ext uri="{FF2B5EF4-FFF2-40B4-BE49-F238E27FC236}">
              <a16:creationId xmlns:a16="http://schemas.microsoft.com/office/drawing/2014/main" id="{00000000-0008-0000-0C00-0000E4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430</xdr:row>
      <xdr:rowOff>0</xdr:rowOff>
    </xdr:from>
    <xdr:ext cx="85725" cy="221876"/>
    <xdr:sp macro="" textlink="">
      <xdr:nvSpPr>
        <xdr:cNvPr id="485" name="Text Box 15">
          <a:extLst>
            <a:ext uri="{FF2B5EF4-FFF2-40B4-BE49-F238E27FC236}">
              <a16:creationId xmlns:a16="http://schemas.microsoft.com/office/drawing/2014/main" id="{00000000-0008-0000-0C00-0000E5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430</xdr:row>
      <xdr:rowOff>0</xdr:rowOff>
    </xdr:from>
    <xdr:ext cx="85725" cy="221876"/>
    <xdr:sp macro="" textlink="">
      <xdr:nvSpPr>
        <xdr:cNvPr id="486" name="Text Box 15">
          <a:extLst>
            <a:ext uri="{FF2B5EF4-FFF2-40B4-BE49-F238E27FC236}">
              <a16:creationId xmlns:a16="http://schemas.microsoft.com/office/drawing/2014/main" id="{00000000-0008-0000-0C00-0000E6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430</xdr:row>
      <xdr:rowOff>0</xdr:rowOff>
    </xdr:from>
    <xdr:ext cx="85725" cy="221876"/>
    <xdr:sp macro="" textlink="">
      <xdr:nvSpPr>
        <xdr:cNvPr id="487" name="Text Box 15">
          <a:extLst>
            <a:ext uri="{FF2B5EF4-FFF2-40B4-BE49-F238E27FC236}">
              <a16:creationId xmlns:a16="http://schemas.microsoft.com/office/drawing/2014/main" id="{00000000-0008-0000-0C00-0000E7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431</xdr:row>
      <xdr:rowOff>0</xdr:rowOff>
    </xdr:from>
    <xdr:ext cx="85725" cy="221876"/>
    <xdr:sp macro="" textlink="">
      <xdr:nvSpPr>
        <xdr:cNvPr id="488" name="Text Box 15">
          <a:extLst>
            <a:ext uri="{FF2B5EF4-FFF2-40B4-BE49-F238E27FC236}">
              <a16:creationId xmlns:a16="http://schemas.microsoft.com/office/drawing/2014/main" id="{00000000-0008-0000-0C00-0000E8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431</xdr:row>
      <xdr:rowOff>0</xdr:rowOff>
    </xdr:from>
    <xdr:ext cx="85725" cy="221876"/>
    <xdr:sp macro="" textlink="">
      <xdr:nvSpPr>
        <xdr:cNvPr id="489" name="Text Box 15">
          <a:extLst>
            <a:ext uri="{FF2B5EF4-FFF2-40B4-BE49-F238E27FC236}">
              <a16:creationId xmlns:a16="http://schemas.microsoft.com/office/drawing/2014/main" id="{00000000-0008-0000-0C00-0000E9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430</xdr:row>
      <xdr:rowOff>0</xdr:rowOff>
    </xdr:from>
    <xdr:ext cx="85725" cy="221876"/>
    <xdr:sp macro="" textlink="">
      <xdr:nvSpPr>
        <xdr:cNvPr id="490" name="Text Box 15">
          <a:extLst>
            <a:ext uri="{FF2B5EF4-FFF2-40B4-BE49-F238E27FC236}">
              <a16:creationId xmlns:a16="http://schemas.microsoft.com/office/drawing/2014/main" id="{00000000-0008-0000-0C00-0000EA01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430</xdr:row>
      <xdr:rowOff>0</xdr:rowOff>
    </xdr:from>
    <xdr:ext cx="85725" cy="221876"/>
    <xdr:sp macro="" textlink="">
      <xdr:nvSpPr>
        <xdr:cNvPr id="491" name="Text Box 15">
          <a:extLst>
            <a:ext uri="{FF2B5EF4-FFF2-40B4-BE49-F238E27FC236}">
              <a16:creationId xmlns:a16="http://schemas.microsoft.com/office/drawing/2014/main" id="{00000000-0008-0000-0C00-0000EB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430</xdr:row>
      <xdr:rowOff>0</xdr:rowOff>
    </xdr:from>
    <xdr:ext cx="85725" cy="221876"/>
    <xdr:sp macro="" textlink="">
      <xdr:nvSpPr>
        <xdr:cNvPr id="492" name="Text Box 15">
          <a:extLst>
            <a:ext uri="{FF2B5EF4-FFF2-40B4-BE49-F238E27FC236}">
              <a16:creationId xmlns:a16="http://schemas.microsoft.com/office/drawing/2014/main" id="{00000000-0008-0000-0C00-0000EC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430</xdr:row>
      <xdr:rowOff>0</xdr:rowOff>
    </xdr:from>
    <xdr:ext cx="85725" cy="221876"/>
    <xdr:sp macro="" textlink="">
      <xdr:nvSpPr>
        <xdr:cNvPr id="493" name="Text Box 15">
          <a:extLst>
            <a:ext uri="{FF2B5EF4-FFF2-40B4-BE49-F238E27FC236}">
              <a16:creationId xmlns:a16="http://schemas.microsoft.com/office/drawing/2014/main" id="{00000000-0008-0000-0C00-0000ED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430</xdr:row>
      <xdr:rowOff>0</xdr:rowOff>
    </xdr:from>
    <xdr:ext cx="85725" cy="221876"/>
    <xdr:sp macro="" textlink="">
      <xdr:nvSpPr>
        <xdr:cNvPr id="494" name="Text Box 15">
          <a:extLst>
            <a:ext uri="{FF2B5EF4-FFF2-40B4-BE49-F238E27FC236}">
              <a16:creationId xmlns:a16="http://schemas.microsoft.com/office/drawing/2014/main" id="{00000000-0008-0000-0C00-0000EE01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430</xdr:row>
      <xdr:rowOff>0</xdr:rowOff>
    </xdr:from>
    <xdr:ext cx="85725" cy="221876"/>
    <xdr:sp macro="" textlink="">
      <xdr:nvSpPr>
        <xdr:cNvPr id="495" name="Text Box 15">
          <a:extLst>
            <a:ext uri="{FF2B5EF4-FFF2-40B4-BE49-F238E27FC236}">
              <a16:creationId xmlns:a16="http://schemas.microsoft.com/office/drawing/2014/main" id="{00000000-0008-0000-0C00-0000EF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430</xdr:row>
      <xdr:rowOff>0</xdr:rowOff>
    </xdr:from>
    <xdr:ext cx="85725" cy="221876"/>
    <xdr:sp macro="" textlink="">
      <xdr:nvSpPr>
        <xdr:cNvPr id="496" name="Text Box 15">
          <a:extLst>
            <a:ext uri="{FF2B5EF4-FFF2-40B4-BE49-F238E27FC236}">
              <a16:creationId xmlns:a16="http://schemas.microsoft.com/office/drawing/2014/main" id="{00000000-0008-0000-0C00-0000F0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430</xdr:row>
      <xdr:rowOff>0</xdr:rowOff>
    </xdr:from>
    <xdr:ext cx="85725" cy="221876"/>
    <xdr:sp macro="" textlink="">
      <xdr:nvSpPr>
        <xdr:cNvPr id="497" name="Text Box 15">
          <a:extLst>
            <a:ext uri="{FF2B5EF4-FFF2-40B4-BE49-F238E27FC236}">
              <a16:creationId xmlns:a16="http://schemas.microsoft.com/office/drawing/2014/main" id="{00000000-0008-0000-0C00-0000F1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430</xdr:row>
      <xdr:rowOff>0</xdr:rowOff>
    </xdr:from>
    <xdr:ext cx="85725" cy="221876"/>
    <xdr:sp macro="" textlink="">
      <xdr:nvSpPr>
        <xdr:cNvPr id="498" name="Text Box 15">
          <a:extLst>
            <a:ext uri="{FF2B5EF4-FFF2-40B4-BE49-F238E27FC236}">
              <a16:creationId xmlns:a16="http://schemas.microsoft.com/office/drawing/2014/main" id="{00000000-0008-0000-0C00-0000F201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499" name="Text Box 15">
          <a:extLst>
            <a:ext uri="{FF2B5EF4-FFF2-40B4-BE49-F238E27FC236}">
              <a16:creationId xmlns:a16="http://schemas.microsoft.com/office/drawing/2014/main" id="{00000000-0008-0000-0C00-0000F3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500" name="Text Box 15">
          <a:extLst>
            <a:ext uri="{FF2B5EF4-FFF2-40B4-BE49-F238E27FC236}">
              <a16:creationId xmlns:a16="http://schemas.microsoft.com/office/drawing/2014/main" id="{00000000-0008-0000-0C00-0000F4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501" name="Text Box 15">
          <a:extLst>
            <a:ext uri="{FF2B5EF4-FFF2-40B4-BE49-F238E27FC236}">
              <a16:creationId xmlns:a16="http://schemas.microsoft.com/office/drawing/2014/main" id="{00000000-0008-0000-0C00-0000F5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502" name="Text Box 15">
          <a:extLst>
            <a:ext uri="{FF2B5EF4-FFF2-40B4-BE49-F238E27FC236}">
              <a16:creationId xmlns:a16="http://schemas.microsoft.com/office/drawing/2014/main" id="{00000000-0008-0000-0C00-0000F6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503" name="Text Box 15">
          <a:extLst>
            <a:ext uri="{FF2B5EF4-FFF2-40B4-BE49-F238E27FC236}">
              <a16:creationId xmlns:a16="http://schemas.microsoft.com/office/drawing/2014/main" id="{00000000-0008-0000-0C00-0000F7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504" name="Text Box 15">
          <a:extLst>
            <a:ext uri="{FF2B5EF4-FFF2-40B4-BE49-F238E27FC236}">
              <a16:creationId xmlns:a16="http://schemas.microsoft.com/office/drawing/2014/main" id="{00000000-0008-0000-0C00-0000F8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505" name="Text Box 15">
          <a:extLst>
            <a:ext uri="{FF2B5EF4-FFF2-40B4-BE49-F238E27FC236}">
              <a16:creationId xmlns:a16="http://schemas.microsoft.com/office/drawing/2014/main" id="{00000000-0008-0000-0C00-0000F9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431</xdr:row>
      <xdr:rowOff>0</xdr:rowOff>
    </xdr:from>
    <xdr:ext cx="85725" cy="221876"/>
    <xdr:sp macro="" textlink="">
      <xdr:nvSpPr>
        <xdr:cNvPr id="506" name="Text Box 15">
          <a:extLst>
            <a:ext uri="{FF2B5EF4-FFF2-40B4-BE49-F238E27FC236}">
              <a16:creationId xmlns:a16="http://schemas.microsoft.com/office/drawing/2014/main" id="{00000000-0008-0000-0C00-0000FA01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507" name="Text Box 15">
          <a:extLst>
            <a:ext uri="{FF2B5EF4-FFF2-40B4-BE49-F238E27FC236}">
              <a16:creationId xmlns:a16="http://schemas.microsoft.com/office/drawing/2014/main" id="{00000000-0008-0000-0C00-0000FB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508" name="Text Box 15">
          <a:extLst>
            <a:ext uri="{FF2B5EF4-FFF2-40B4-BE49-F238E27FC236}">
              <a16:creationId xmlns:a16="http://schemas.microsoft.com/office/drawing/2014/main" id="{00000000-0008-0000-0C00-0000FC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509" name="Text Box 15">
          <a:extLst>
            <a:ext uri="{FF2B5EF4-FFF2-40B4-BE49-F238E27FC236}">
              <a16:creationId xmlns:a16="http://schemas.microsoft.com/office/drawing/2014/main" id="{00000000-0008-0000-0C00-0000FD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510" name="Text Box 15">
          <a:extLst>
            <a:ext uri="{FF2B5EF4-FFF2-40B4-BE49-F238E27FC236}">
              <a16:creationId xmlns:a16="http://schemas.microsoft.com/office/drawing/2014/main" id="{00000000-0008-0000-0C00-0000FE01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511" name="Text Box 15">
          <a:extLst>
            <a:ext uri="{FF2B5EF4-FFF2-40B4-BE49-F238E27FC236}">
              <a16:creationId xmlns:a16="http://schemas.microsoft.com/office/drawing/2014/main" id="{00000000-0008-0000-0C00-0000FF01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512" name="Text Box 15">
          <a:extLst>
            <a:ext uri="{FF2B5EF4-FFF2-40B4-BE49-F238E27FC236}">
              <a16:creationId xmlns:a16="http://schemas.microsoft.com/office/drawing/2014/main" id="{00000000-0008-0000-0C00-000000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513" name="Text Box 15">
          <a:extLst>
            <a:ext uri="{FF2B5EF4-FFF2-40B4-BE49-F238E27FC236}">
              <a16:creationId xmlns:a16="http://schemas.microsoft.com/office/drawing/2014/main" id="{00000000-0008-0000-0C00-000001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514" name="Text Box 15">
          <a:extLst>
            <a:ext uri="{FF2B5EF4-FFF2-40B4-BE49-F238E27FC236}">
              <a16:creationId xmlns:a16="http://schemas.microsoft.com/office/drawing/2014/main" id="{00000000-0008-0000-0C00-000002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433</xdr:row>
      <xdr:rowOff>0</xdr:rowOff>
    </xdr:from>
    <xdr:ext cx="85725" cy="221876"/>
    <xdr:sp macro="" textlink="">
      <xdr:nvSpPr>
        <xdr:cNvPr id="515" name="Text Box 15">
          <a:extLst>
            <a:ext uri="{FF2B5EF4-FFF2-40B4-BE49-F238E27FC236}">
              <a16:creationId xmlns:a16="http://schemas.microsoft.com/office/drawing/2014/main" id="{00000000-0008-0000-0C00-000003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433</xdr:row>
      <xdr:rowOff>0</xdr:rowOff>
    </xdr:from>
    <xdr:ext cx="85725" cy="221876"/>
    <xdr:sp macro="" textlink="">
      <xdr:nvSpPr>
        <xdr:cNvPr id="516" name="Text Box 15">
          <a:extLst>
            <a:ext uri="{FF2B5EF4-FFF2-40B4-BE49-F238E27FC236}">
              <a16:creationId xmlns:a16="http://schemas.microsoft.com/office/drawing/2014/main" id="{00000000-0008-0000-0C00-000004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431</xdr:row>
      <xdr:rowOff>0</xdr:rowOff>
    </xdr:from>
    <xdr:ext cx="85725" cy="221876"/>
    <xdr:sp macro="" textlink="">
      <xdr:nvSpPr>
        <xdr:cNvPr id="517" name="Text Box 15">
          <a:extLst>
            <a:ext uri="{FF2B5EF4-FFF2-40B4-BE49-F238E27FC236}">
              <a16:creationId xmlns:a16="http://schemas.microsoft.com/office/drawing/2014/main" id="{00000000-0008-0000-0C00-00000502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518" name="Text Box 15">
          <a:extLst>
            <a:ext uri="{FF2B5EF4-FFF2-40B4-BE49-F238E27FC236}">
              <a16:creationId xmlns:a16="http://schemas.microsoft.com/office/drawing/2014/main" id="{00000000-0008-0000-0C00-000006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519" name="Text Box 15">
          <a:extLst>
            <a:ext uri="{FF2B5EF4-FFF2-40B4-BE49-F238E27FC236}">
              <a16:creationId xmlns:a16="http://schemas.microsoft.com/office/drawing/2014/main" id="{00000000-0008-0000-0C00-000007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520" name="Text Box 15">
          <a:extLst>
            <a:ext uri="{FF2B5EF4-FFF2-40B4-BE49-F238E27FC236}">
              <a16:creationId xmlns:a16="http://schemas.microsoft.com/office/drawing/2014/main" id="{00000000-0008-0000-0C00-000008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521" name="Text Box 15">
          <a:extLst>
            <a:ext uri="{FF2B5EF4-FFF2-40B4-BE49-F238E27FC236}">
              <a16:creationId xmlns:a16="http://schemas.microsoft.com/office/drawing/2014/main" id="{00000000-0008-0000-0C00-000009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522" name="Text Box 15">
          <a:extLst>
            <a:ext uri="{FF2B5EF4-FFF2-40B4-BE49-F238E27FC236}">
              <a16:creationId xmlns:a16="http://schemas.microsoft.com/office/drawing/2014/main" id="{00000000-0008-0000-0C00-00000A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523" name="Text Box 15">
          <a:extLst>
            <a:ext uri="{FF2B5EF4-FFF2-40B4-BE49-F238E27FC236}">
              <a16:creationId xmlns:a16="http://schemas.microsoft.com/office/drawing/2014/main" id="{00000000-0008-0000-0C00-00000B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524" name="Text Box 15">
          <a:extLst>
            <a:ext uri="{FF2B5EF4-FFF2-40B4-BE49-F238E27FC236}">
              <a16:creationId xmlns:a16="http://schemas.microsoft.com/office/drawing/2014/main" id="{00000000-0008-0000-0C00-00000C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525" name="Text Box 15">
          <a:extLst>
            <a:ext uri="{FF2B5EF4-FFF2-40B4-BE49-F238E27FC236}">
              <a16:creationId xmlns:a16="http://schemas.microsoft.com/office/drawing/2014/main" id="{00000000-0008-0000-0C00-00000D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433</xdr:row>
      <xdr:rowOff>0</xdr:rowOff>
    </xdr:from>
    <xdr:ext cx="85725" cy="221876"/>
    <xdr:sp macro="" textlink="">
      <xdr:nvSpPr>
        <xdr:cNvPr id="526" name="Text Box 15">
          <a:extLst>
            <a:ext uri="{FF2B5EF4-FFF2-40B4-BE49-F238E27FC236}">
              <a16:creationId xmlns:a16="http://schemas.microsoft.com/office/drawing/2014/main" id="{00000000-0008-0000-0C00-00000E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433</xdr:row>
      <xdr:rowOff>0</xdr:rowOff>
    </xdr:from>
    <xdr:ext cx="85725" cy="221876"/>
    <xdr:sp macro="" textlink="">
      <xdr:nvSpPr>
        <xdr:cNvPr id="527" name="Text Box 15">
          <a:extLst>
            <a:ext uri="{FF2B5EF4-FFF2-40B4-BE49-F238E27FC236}">
              <a16:creationId xmlns:a16="http://schemas.microsoft.com/office/drawing/2014/main" id="{00000000-0008-0000-0C00-00000F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433</xdr:row>
      <xdr:rowOff>0</xdr:rowOff>
    </xdr:from>
    <xdr:ext cx="85725" cy="221876"/>
    <xdr:sp macro="" textlink="">
      <xdr:nvSpPr>
        <xdr:cNvPr id="528" name="Text Box 15">
          <a:extLst>
            <a:ext uri="{FF2B5EF4-FFF2-40B4-BE49-F238E27FC236}">
              <a16:creationId xmlns:a16="http://schemas.microsoft.com/office/drawing/2014/main" id="{00000000-0008-0000-0C00-000010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433</xdr:row>
      <xdr:rowOff>0</xdr:rowOff>
    </xdr:from>
    <xdr:ext cx="85725" cy="221876"/>
    <xdr:sp macro="" textlink="">
      <xdr:nvSpPr>
        <xdr:cNvPr id="529" name="Text Box 15">
          <a:extLst>
            <a:ext uri="{FF2B5EF4-FFF2-40B4-BE49-F238E27FC236}">
              <a16:creationId xmlns:a16="http://schemas.microsoft.com/office/drawing/2014/main" id="{00000000-0008-0000-0C00-000011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433</xdr:row>
      <xdr:rowOff>0</xdr:rowOff>
    </xdr:from>
    <xdr:ext cx="85725" cy="221876"/>
    <xdr:sp macro="" textlink="">
      <xdr:nvSpPr>
        <xdr:cNvPr id="530" name="Text Box 15">
          <a:extLst>
            <a:ext uri="{FF2B5EF4-FFF2-40B4-BE49-F238E27FC236}">
              <a16:creationId xmlns:a16="http://schemas.microsoft.com/office/drawing/2014/main" id="{00000000-0008-0000-0C00-000012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433</xdr:row>
      <xdr:rowOff>0</xdr:rowOff>
    </xdr:from>
    <xdr:ext cx="85725" cy="221876"/>
    <xdr:sp macro="" textlink="">
      <xdr:nvSpPr>
        <xdr:cNvPr id="531" name="Text Box 15">
          <a:extLst>
            <a:ext uri="{FF2B5EF4-FFF2-40B4-BE49-F238E27FC236}">
              <a16:creationId xmlns:a16="http://schemas.microsoft.com/office/drawing/2014/main" id="{00000000-0008-0000-0C00-000013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433</xdr:row>
      <xdr:rowOff>0</xdr:rowOff>
    </xdr:from>
    <xdr:ext cx="85725" cy="221876"/>
    <xdr:sp macro="" textlink="">
      <xdr:nvSpPr>
        <xdr:cNvPr id="532" name="Text Box 15">
          <a:extLst>
            <a:ext uri="{FF2B5EF4-FFF2-40B4-BE49-F238E27FC236}">
              <a16:creationId xmlns:a16="http://schemas.microsoft.com/office/drawing/2014/main" id="{00000000-0008-0000-0C00-000014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433</xdr:row>
      <xdr:rowOff>0</xdr:rowOff>
    </xdr:from>
    <xdr:ext cx="85725" cy="221876"/>
    <xdr:sp macro="" textlink="">
      <xdr:nvSpPr>
        <xdr:cNvPr id="533" name="Text Box 15">
          <a:extLst>
            <a:ext uri="{FF2B5EF4-FFF2-40B4-BE49-F238E27FC236}">
              <a16:creationId xmlns:a16="http://schemas.microsoft.com/office/drawing/2014/main" id="{00000000-0008-0000-0C00-000015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433</xdr:row>
      <xdr:rowOff>0</xdr:rowOff>
    </xdr:from>
    <xdr:ext cx="85725" cy="221876"/>
    <xdr:sp macro="" textlink="">
      <xdr:nvSpPr>
        <xdr:cNvPr id="534" name="Text Box 15">
          <a:extLst>
            <a:ext uri="{FF2B5EF4-FFF2-40B4-BE49-F238E27FC236}">
              <a16:creationId xmlns:a16="http://schemas.microsoft.com/office/drawing/2014/main" id="{00000000-0008-0000-0C00-000016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433</xdr:row>
      <xdr:rowOff>0</xdr:rowOff>
    </xdr:from>
    <xdr:ext cx="85725" cy="221876"/>
    <xdr:sp macro="" textlink="">
      <xdr:nvSpPr>
        <xdr:cNvPr id="535" name="Text Box 15">
          <a:extLst>
            <a:ext uri="{FF2B5EF4-FFF2-40B4-BE49-F238E27FC236}">
              <a16:creationId xmlns:a16="http://schemas.microsoft.com/office/drawing/2014/main" id="{00000000-0008-0000-0C00-000017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433</xdr:row>
      <xdr:rowOff>0</xdr:rowOff>
    </xdr:from>
    <xdr:ext cx="85725" cy="221876"/>
    <xdr:sp macro="" textlink="">
      <xdr:nvSpPr>
        <xdr:cNvPr id="536" name="Text Box 15">
          <a:extLst>
            <a:ext uri="{FF2B5EF4-FFF2-40B4-BE49-F238E27FC236}">
              <a16:creationId xmlns:a16="http://schemas.microsoft.com/office/drawing/2014/main" id="{00000000-0008-0000-0C00-000018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433</xdr:row>
      <xdr:rowOff>0</xdr:rowOff>
    </xdr:from>
    <xdr:ext cx="85725" cy="221876"/>
    <xdr:sp macro="" textlink="">
      <xdr:nvSpPr>
        <xdr:cNvPr id="537" name="Text Box 15">
          <a:extLst>
            <a:ext uri="{FF2B5EF4-FFF2-40B4-BE49-F238E27FC236}">
              <a16:creationId xmlns:a16="http://schemas.microsoft.com/office/drawing/2014/main" id="{00000000-0008-0000-0C00-000019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433</xdr:row>
      <xdr:rowOff>0</xdr:rowOff>
    </xdr:from>
    <xdr:ext cx="85725" cy="221876"/>
    <xdr:sp macro="" textlink="">
      <xdr:nvSpPr>
        <xdr:cNvPr id="538" name="Text Box 15">
          <a:extLst>
            <a:ext uri="{FF2B5EF4-FFF2-40B4-BE49-F238E27FC236}">
              <a16:creationId xmlns:a16="http://schemas.microsoft.com/office/drawing/2014/main" id="{00000000-0008-0000-0C00-00001A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433</xdr:row>
      <xdr:rowOff>0</xdr:rowOff>
    </xdr:from>
    <xdr:ext cx="85725" cy="221876"/>
    <xdr:sp macro="" textlink="">
      <xdr:nvSpPr>
        <xdr:cNvPr id="539" name="Text Box 15">
          <a:extLst>
            <a:ext uri="{FF2B5EF4-FFF2-40B4-BE49-F238E27FC236}">
              <a16:creationId xmlns:a16="http://schemas.microsoft.com/office/drawing/2014/main" id="{00000000-0008-0000-0C00-00001B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433</xdr:row>
      <xdr:rowOff>0</xdr:rowOff>
    </xdr:from>
    <xdr:ext cx="85725" cy="221876"/>
    <xdr:sp macro="" textlink="">
      <xdr:nvSpPr>
        <xdr:cNvPr id="540" name="Text Box 15">
          <a:extLst>
            <a:ext uri="{FF2B5EF4-FFF2-40B4-BE49-F238E27FC236}">
              <a16:creationId xmlns:a16="http://schemas.microsoft.com/office/drawing/2014/main" id="{00000000-0008-0000-0C00-00001C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433</xdr:row>
      <xdr:rowOff>0</xdr:rowOff>
    </xdr:from>
    <xdr:ext cx="85725" cy="221876"/>
    <xdr:sp macro="" textlink="">
      <xdr:nvSpPr>
        <xdr:cNvPr id="541" name="Text Box 15">
          <a:extLst>
            <a:ext uri="{FF2B5EF4-FFF2-40B4-BE49-F238E27FC236}">
              <a16:creationId xmlns:a16="http://schemas.microsoft.com/office/drawing/2014/main" id="{00000000-0008-0000-0C00-00001D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434</xdr:row>
      <xdr:rowOff>0</xdr:rowOff>
    </xdr:from>
    <xdr:ext cx="85725" cy="221876"/>
    <xdr:sp macro="" textlink="">
      <xdr:nvSpPr>
        <xdr:cNvPr id="542" name="Text Box 15">
          <a:extLst>
            <a:ext uri="{FF2B5EF4-FFF2-40B4-BE49-F238E27FC236}">
              <a16:creationId xmlns:a16="http://schemas.microsoft.com/office/drawing/2014/main" id="{00000000-0008-0000-0C00-00001E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434</xdr:row>
      <xdr:rowOff>0</xdr:rowOff>
    </xdr:from>
    <xdr:ext cx="85725" cy="221876"/>
    <xdr:sp macro="" textlink="">
      <xdr:nvSpPr>
        <xdr:cNvPr id="543" name="Text Box 15">
          <a:extLst>
            <a:ext uri="{FF2B5EF4-FFF2-40B4-BE49-F238E27FC236}">
              <a16:creationId xmlns:a16="http://schemas.microsoft.com/office/drawing/2014/main" id="{00000000-0008-0000-0C00-00001F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433</xdr:row>
      <xdr:rowOff>0</xdr:rowOff>
    </xdr:from>
    <xdr:ext cx="85725" cy="221876"/>
    <xdr:sp macro="" textlink="">
      <xdr:nvSpPr>
        <xdr:cNvPr id="544" name="Text Box 15">
          <a:extLst>
            <a:ext uri="{FF2B5EF4-FFF2-40B4-BE49-F238E27FC236}">
              <a16:creationId xmlns:a16="http://schemas.microsoft.com/office/drawing/2014/main" id="{00000000-0008-0000-0C00-00002002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433</xdr:row>
      <xdr:rowOff>0</xdr:rowOff>
    </xdr:from>
    <xdr:ext cx="85725" cy="221876"/>
    <xdr:sp macro="" textlink="">
      <xdr:nvSpPr>
        <xdr:cNvPr id="545" name="Text Box 15">
          <a:extLst>
            <a:ext uri="{FF2B5EF4-FFF2-40B4-BE49-F238E27FC236}">
              <a16:creationId xmlns:a16="http://schemas.microsoft.com/office/drawing/2014/main" id="{00000000-0008-0000-0C00-000021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433</xdr:row>
      <xdr:rowOff>0</xdr:rowOff>
    </xdr:from>
    <xdr:ext cx="85725" cy="221876"/>
    <xdr:sp macro="" textlink="">
      <xdr:nvSpPr>
        <xdr:cNvPr id="546" name="Text Box 15">
          <a:extLst>
            <a:ext uri="{FF2B5EF4-FFF2-40B4-BE49-F238E27FC236}">
              <a16:creationId xmlns:a16="http://schemas.microsoft.com/office/drawing/2014/main" id="{00000000-0008-0000-0C00-000022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433</xdr:row>
      <xdr:rowOff>0</xdr:rowOff>
    </xdr:from>
    <xdr:ext cx="85725" cy="221876"/>
    <xdr:sp macro="" textlink="">
      <xdr:nvSpPr>
        <xdr:cNvPr id="547" name="Text Box 15">
          <a:extLst>
            <a:ext uri="{FF2B5EF4-FFF2-40B4-BE49-F238E27FC236}">
              <a16:creationId xmlns:a16="http://schemas.microsoft.com/office/drawing/2014/main" id="{00000000-0008-0000-0C00-000023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433</xdr:row>
      <xdr:rowOff>0</xdr:rowOff>
    </xdr:from>
    <xdr:ext cx="85725" cy="221876"/>
    <xdr:sp macro="" textlink="">
      <xdr:nvSpPr>
        <xdr:cNvPr id="548" name="Text Box 15">
          <a:extLst>
            <a:ext uri="{FF2B5EF4-FFF2-40B4-BE49-F238E27FC236}">
              <a16:creationId xmlns:a16="http://schemas.microsoft.com/office/drawing/2014/main" id="{00000000-0008-0000-0C00-000024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433</xdr:row>
      <xdr:rowOff>0</xdr:rowOff>
    </xdr:from>
    <xdr:ext cx="85725" cy="221876"/>
    <xdr:sp macro="" textlink="">
      <xdr:nvSpPr>
        <xdr:cNvPr id="549" name="Text Box 15">
          <a:extLst>
            <a:ext uri="{FF2B5EF4-FFF2-40B4-BE49-F238E27FC236}">
              <a16:creationId xmlns:a16="http://schemas.microsoft.com/office/drawing/2014/main" id="{00000000-0008-0000-0C00-000025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433</xdr:row>
      <xdr:rowOff>0</xdr:rowOff>
    </xdr:from>
    <xdr:ext cx="85725" cy="221876"/>
    <xdr:sp macro="" textlink="">
      <xdr:nvSpPr>
        <xdr:cNvPr id="550" name="Text Box 15">
          <a:extLst>
            <a:ext uri="{FF2B5EF4-FFF2-40B4-BE49-F238E27FC236}">
              <a16:creationId xmlns:a16="http://schemas.microsoft.com/office/drawing/2014/main" id="{00000000-0008-0000-0C00-000026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433</xdr:row>
      <xdr:rowOff>0</xdr:rowOff>
    </xdr:from>
    <xdr:ext cx="85725" cy="221876"/>
    <xdr:sp macro="" textlink="">
      <xdr:nvSpPr>
        <xdr:cNvPr id="551" name="Text Box 15">
          <a:extLst>
            <a:ext uri="{FF2B5EF4-FFF2-40B4-BE49-F238E27FC236}">
              <a16:creationId xmlns:a16="http://schemas.microsoft.com/office/drawing/2014/main" id="{00000000-0008-0000-0C00-000027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433</xdr:row>
      <xdr:rowOff>0</xdr:rowOff>
    </xdr:from>
    <xdr:ext cx="85725" cy="221876"/>
    <xdr:sp macro="" textlink="">
      <xdr:nvSpPr>
        <xdr:cNvPr id="552" name="Text Box 15">
          <a:extLst>
            <a:ext uri="{FF2B5EF4-FFF2-40B4-BE49-F238E27FC236}">
              <a16:creationId xmlns:a16="http://schemas.microsoft.com/office/drawing/2014/main" id="{00000000-0008-0000-0C00-000028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434</xdr:row>
      <xdr:rowOff>0</xdr:rowOff>
    </xdr:from>
    <xdr:ext cx="85725" cy="221876"/>
    <xdr:sp macro="" textlink="">
      <xdr:nvSpPr>
        <xdr:cNvPr id="553" name="Text Box 15">
          <a:extLst>
            <a:ext uri="{FF2B5EF4-FFF2-40B4-BE49-F238E27FC236}">
              <a16:creationId xmlns:a16="http://schemas.microsoft.com/office/drawing/2014/main" id="{00000000-0008-0000-0C00-000029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434</xdr:row>
      <xdr:rowOff>0</xdr:rowOff>
    </xdr:from>
    <xdr:ext cx="85725" cy="221876"/>
    <xdr:sp macro="" textlink="">
      <xdr:nvSpPr>
        <xdr:cNvPr id="554" name="Text Box 15">
          <a:extLst>
            <a:ext uri="{FF2B5EF4-FFF2-40B4-BE49-F238E27FC236}">
              <a16:creationId xmlns:a16="http://schemas.microsoft.com/office/drawing/2014/main" id="{00000000-0008-0000-0C00-00002A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434</xdr:row>
      <xdr:rowOff>0</xdr:rowOff>
    </xdr:from>
    <xdr:ext cx="85725" cy="221876"/>
    <xdr:sp macro="" textlink="">
      <xdr:nvSpPr>
        <xdr:cNvPr id="555" name="Text Box 15">
          <a:extLst>
            <a:ext uri="{FF2B5EF4-FFF2-40B4-BE49-F238E27FC236}">
              <a16:creationId xmlns:a16="http://schemas.microsoft.com/office/drawing/2014/main" id="{00000000-0008-0000-0C00-00002B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434</xdr:row>
      <xdr:rowOff>0</xdr:rowOff>
    </xdr:from>
    <xdr:ext cx="85725" cy="221876"/>
    <xdr:sp macro="" textlink="">
      <xdr:nvSpPr>
        <xdr:cNvPr id="556" name="Text Box 15">
          <a:extLst>
            <a:ext uri="{FF2B5EF4-FFF2-40B4-BE49-F238E27FC236}">
              <a16:creationId xmlns:a16="http://schemas.microsoft.com/office/drawing/2014/main" id="{00000000-0008-0000-0C00-00002C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434</xdr:row>
      <xdr:rowOff>0</xdr:rowOff>
    </xdr:from>
    <xdr:ext cx="85725" cy="221876"/>
    <xdr:sp macro="" textlink="">
      <xdr:nvSpPr>
        <xdr:cNvPr id="557" name="Text Box 15">
          <a:extLst>
            <a:ext uri="{FF2B5EF4-FFF2-40B4-BE49-F238E27FC236}">
              <a16:creationId xmlns:a16="http://schemas.microsoft.com/office/drawing/2014/main" id="{00000000-0008-0000-0C00-00002D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434</xdr:row>
      <xdr:rowOff>0</xdr:rowOff>
    </xdr:from>
    <xdr:ext cx="85725" cy="221876"/>
    <xdr:sp macro="" textlink="">
      <xdr:nvSpPr>
        <xdr:cNvPr id="558" name="Text Box 15">
          <a:extLst>
            <a:ext uri="{FF2B5EF4-FFF2-40B4-BE49-F238E27FC236}">
              <a16:creationId xmlns:a16="http://schemas.microsoft.com/office/drawing/2014/main" id="{00000000-0008-0000-0C00-00002E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434</xdr:row>
      <xdr:rowOff>0</xdr:rowOff>
    </xdr:from>
    <xdr:ext cx="85725" cy="221876"/>
    <xdr:sp macro="" textlink="">
      <xdr:nvSpPr>
        <xdr:cNvPr id="559" name="Text Box 15">
          <a:extLst>
            <a:ext uri="{FF2B5EF4-FFF2-40B4-BE49-F238E27FC236}">
              <a16:creationId xmlns:a16="http://schemas.microsoft.com/office/drawing/2014/main" id="{00000000-0008-0000-0C00-00002F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434</xdr:row>
      <xdr:rowOff>0</xdr:rowOff>
    </xdr:from>
    <xdr:ext cx="85725" cy="221876"/>
    <xdr:sp macro="" textlink="">
      <xdr:nvSpPr>
        <xdr:cNvPr id="560" name="Text Box 15">
          <a:extLst>
            <a:ext uri="{FF2B5EF4-FFF2-40B4-BE49-F238E27FC236}">
              <a16:creationId xmlns:a16="http://schemas.microsoft.com/office/drawing/2014/main" id="{00000000-0008-0000-0C00-000030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434</xdr:row>
      <xdr:rowOff>0</xdr:rowOff>
    </xdr:from>
    <xdr:ext cx="85725" cy="221876"/>
    <xdr:sp macro="" textlink="">
      <xdr:nvSpPr>
        <xdr:cNvPr id="561" name="Text Box 15">
          <a:extLst>
            <a:ext uri="{FF2B5EF4-FFF2-40B4-BE49-F238E27FC236}">
              <a16:creationId xmlns:a16="http://schemas.microsoft.com/office/drawing/2014/main" id="{00000000-0008-0000-0C00-000031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434</xdr:row>
      <xdr:rowOff>0</xdr:rowOff>
    </xdr:from>
    <xdr:ext cx="85725" cy="221876"/>
    <xdr:sp macro="" textlink="">
      <xdr:nvSpPr>
        <xdr:cNvPr id="562" name="Text Box 15">
          <a:extLst>
            <a:ext uri="{FF2B5EF4-FFF2-40B4-BE49-F238E27FC236}">
              <a16:creationId xmlns:a16="http://schemas.microsoft.com/office/drawing/2014/main" id="{00000000-0008-0000-0C00-000032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434</xdr:row>
      <xdr:rowOff>0</xdr:rowOff>
    </xdr:from>
    <xdr:ext cx="85725" cy="221876"/>
    <xdr:sp macro="" textlink="">
      <xdr:nvSpPr>
        <xdr:cNvPr id="563" name="Text Box 15">
          <a:extLst>
            <a:ext uri="{FF2B5EF4-FFF2-40B4-BE49-F238E27FC236}">
              <a16:creationId xmlns:a16="http://schemas.microsoft.com/office/drawing/2014/main" id="{00000000-0008-0000-0C00-000033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434</xdr:row>
      <xdr:rowOff>0</xdr:rowOff>
    </xdr:from>
    <xdr:ext cx="85725" cy="221876"/>
    <xdr:sp macro="" textlink="">
      <xdr:nvSpPr>
        <xdr:cNvPr id="564" name="Text Box 15">
          <a:extLst>
            <a:ext uri="{FF2B5EF4-FFF2-40B4-BE49-F238E27FC236}">
              <a16:creationId xmlns:a16="http://schemas.microsoft.com/office/drawing/2014/main" id="{00000000-0008-0000-0C00-000034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434</xdr:row>
      <xdr:rowOff>0</xdr:rowOff>
    </xdr:from>
    <xdr:ext cx="85725" cy="221876"/>
    <xdr:sp macro="" textlink="">
      <xdr:nvSpPr>
        <xdr:cNvPr id="565" name="Text Box 15">
          <a:extLst>
            <a:ext uri="{FF2B5EF4-FFF2-40B4-BE49-F238E27FC236}">
              <a16:creationId xmlns:a16="http://schemas.microsoft.com/office/drawing/2014/main" id="{00000000-0008-0000-0C00-000035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434</xdr:row>
      <xdr:rowOff>0</xdr:rowOff>
    </xdr:from>
    <xdr:ext cx="85725" cy="221876"/>
    <xdr:sp macro="" textlink="">
      <xdr:nvSpPr>
        <xdr:cNvPr id="566" name="Text Box 15">
          <a:extLst>
            <a:ext uri="{FF2B5EF4-FFF2-40B4-BE49-F238E27FC236}">
              <a16:creationId xmlns:a16="http://schemas.microsoft.com/office/drawing/2014/main" id="{00000000-0008-0000-0C00-000036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434</xdr:row>
      <xdr:rowOff>0</xdr:rowOff>
    </xdr:from>
    <xdr:ext cx="85725" cy="221876"/>
    <xdr:sp macro="" textlink="">
      <xdr:nvSpPr>
        <xdr:cNvPr id="567" name="Text Box 15">
          <a:extLst>
            <a:ext uri="{FF2B5EF4-FFF2-40B4-BE49-F238E27FC236}">
              <a16:creationId xmlns:a16="http://schemas.microsoft.com/office/drawing/2014/main" id="{00000000-0008-0000-0C00-000037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434</xdr:row>
      <xdr:rowOff>0</xdr:rowOff>
    </xdr:from>
    <xdr:ext cx="85725" cy="221876"/>
    <xdr:sp macro="" textlink="">
      <xdr:nvSpPr>
        <xdr:cNvPr id="568" name="Text Box 15">
          <a:extLst>
            <a:ext uri="{FF2B5EF4-FFF2-40B4-BE49-F238E27FC236}">
              <a16:creationId xmlns:a16="http://schemas.microsoft.com/office/drawing/2014/main" id="{00000000-0008-0000-0C00-000038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435</xdr:row>
      <xdr:rowOff>0</xdr:rowOff>
    </xdr:from>
    <xdr:ext cx="85725" cy="221876"/>
    <xdr:sp macro="" textlink="">
      <xdr:nvSpPr>
        <xdr:cNvPr id="569" name="Text Box 15">
          <a:extLst>
            <a:ext uri="{FF2B5EF4-FFF2-40B4-BE49-F238E27FC236}">
              <a16:creationId xmlns:a16="http://schemas.microsoft.com/office/drawing/2014/main" id="{00000000-0008-0000-0C00-000039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435</xdr:row>
      <xdr:rowOff>0</xdr:rowOff>
    </xdr:from>
    <xdr:ext cx="85725" cy="221876"/>
    <xdr:sp macro="" textlink="">
      <xdr:nvSpPr>
        <xdr:cNvPr id="570" name="Text Box 15">
          <a:extLst>
            <a:ext uri="{FF2B5EF4-FFF2-40B4-BE49-F238E27FC236}">
              <a16:creationId xmlns:a16="http://schemas.microsoft.com/office/drawing/2014/main" id="{00000000-0008-0000-0C00-00003A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434</xdr:row>
      <xdr:rowOff>0</xdr:rowOff>
    </xdr:from>
    <xdr:ext cx="85725" cy="221876"/>
    <xdr:sp macro="" textlink="">
      <xdr:nvSpPr>
        <xdr:cNvPr id="571" name="Text Box 15">
          <a:extLst>
            <a:ext uri="{FF2B5EF4-FFF2-40B4-BE49-F238E27FC236}">
              <a16:creationId xmlns:a16="http://schemas.microsoft.com/office/drawing/2014/main" id="{00000000-0008-0000-0C00-00003B02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434</xdr:row>
      <xdr:rowOff>0</xdr:rowOff>
    </xdr:from>
    <xdr:ext cx="85725" cy="221876"/>
    <xdr:sp macro="" textlink="">
      <xdr:nvSpPr>
        <xdr:cNvPr id="572" name="Text Box 15">
          <a:extLst>
            <a:ext uri="{FF2B5EF4-FFF2-40B4-BE49-F238E27FC236}">
              <a16:creationId xmlns:a16="http://schemas.microsoft.com/office/drawing/2014/main" id="{00000000-0008-0000-0C00-00003C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434</xdr:row>
      <xdr:rowOff>0</xdr:rowOff>
    </xdr:from>
    <xdr:ext cx="85725" cy="221876"/>
    <xdr:sp macro="" textlink="">
      <xdr:nvSpPr>
        <xdr:cNvPr id="573" name="Text Box 15">
          <a:extLst>
            <a:ext uri="{FF2B5EF4-FFF2-40B4-BE49-F238E27FC236}">
              <a16:creationId xmlns:a16="http://schemas.microsoft.com/office/drawing/2014/main" id="{00000000-0008-0000-0C00-00003D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434</xdr:row>
      <xdr:rowOff>0</xdr:rowOff>
    </xdr:from>
    <xdr:ext cx="85725" cy="221876"/>
    <xdr:sp macro="" textlink="">
      <xdr:nvSpPr>
        <xdr:cNvPr id="574" name="Text Box 15">
          <a:extLst>
            <a:ext uri="{FF2B5EF4-FFF2-40B4-BE49-F238E27FC236}">
              <a16:creationId xmlns:a16="http://schemas.microsoft.com/office/drawing/2014/main" id="{00000000-0008-0000-0C00-00003E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434</xdr:row>
      <xdr:rowOff>0</xdr:rowOff>
    </xdr:from>
    <xdr:ext cx="85725" cy="221876"/>
    <xdr:sp macro="" textlink="">
      <xdr:nvSpPr>
        <xdr:cNvPr id="575" name="Text Box 15">
          <a:extLst>
            <a:ext uri="{FF2B5EF4-FFF2-40B4-BE49-F238E27FC236}">
              <a16:creationId xmlns:a16="http://schemas.microsoft.com/office/drawing/2014/main" id="{00000000-0008-0000-0C00-00003F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434</xdr:row>
      <xdr:rowOff>0</xdr:rowOff>
    </xdr:from>
    <xdr:ext cx="85725" cy="221876"/>
    <xdr:sp macro="" textlink="">
      <xdr:nvSpPr>
        <xdr:cNvPr id="576" name="Text Box 15">
          <a:extLst>
            <a:ext uri="{FF2B5EF4-FFF2-40B4-BE49-F238E27FC236}">
              <a16:creationId xmlns:a16="http://schemas.microsoft.com/office/drawing/2014/main" id="{00000000-0008-0000-0C00-000040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434</xdr:row>
      <xdr:rowOff>0</xdr:rowOff>
    </xdr:from>
    <xdr:ext cx="85725" cy="221876"/>
    <xdr:sp macro="" textlink="">
      <xdr:nvSpPr>
        <xdr:cNvPr id="577" name="Text Box 15">
          <a:extLst>
            <a:ext uri="{FF2B5EF4-FFF2-40B4-BE49-F238E27FC236}">
              <a16:creationId xmlns:a16="http://schemas.microsoft.com/office/drawing/2014/main" id="{00000000-0008-0000-0C00-000041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434</xdr:row>
      <xdr:rowOff>0</xdr:rowOff>
    </xdr:from>
    <xdr:ext cx="85725" cy="221876"/>
    <xdr:sp macro="" textlink="">
      <xdr:nvSpPr>
        <xdr:cNvPr id="578" name="Text Box 15">
          <a:extLst>
            <a:ext uri="{FF2B5EF4-FFF2-40B4-BE49-F238E27FC236}">
              <a16:creationId xmlns:a16="http://schemas.microsoft.com/office/drawing/2014/main" id="{00000000-0008-0000-0C00-000042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434</xdr:row>
      <xdr:rowOff>0</xdr:rowOff>
    </xdr:from>
    <xdr:ext cx="85725" cy="221876"/>
    <xdr:sp macro="" textlink="">
      <xdr:nvSpPr>
        <xdr:cNvPr id="579" name="Text Box 15">
          <a:extLst>
            <a:ext uri="{FF2B5EF4-FFF2-40B4-BE49-F238E27FC236}">
              <a16:creationId xmlns:a16="http://schemas.microsoft.com/office/drawing/2014/main" id="{00000000-0008-0000-0C00-000043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435</xdr:row>
      <xdr:rowOff>0</xdr:rowOff>
    </xdr:from>
    <xdr:ext cx="85725" cy="221876"/>
    <xdr:sp macro="" textlink="">
      <xdr:nvSpPr>
        <xdr:cNvPr id="580" name="Text Box 15">
          <a:extLst>
            <a:ext uri="{FF2B5EF4-FFF2-40B4-BE49-F238E27FC236}">
              <a16:creationId xmlns:a16="http://schemas.microsoft.com/office/drawing/2014/main" id="{00000000-0008-0000-0C00-000044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435</xdr:row>
      <xdr:rowOff>0</xdr:rowOff>
    </xdr:from>
    <xdr:ext cx="85725" cy="221876"/>
    <xdr:sp macro="" textlink="">
      <xdr:nvSpPr>
        <xdr:cNvPr id="581" name="Text Box 15">
          <a:extLst>
            <a:ext uri="{FF2B5EF4-FFF2-40B4-BE49-F238E27FC236}">
              <a16:creationId xmlns:a16="http://schemas.microsoft.com/office/drawing/2014/main" id="{00000000-0008-0000-0C00-000045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435</xdr:row>
      <xdr:rowOff>0</xdr:rowOff>
    </xdr:from>
    <xdr:ext cx="85725" cy="221876"/>
    <xdr:sp macro="" textlink="">
      <xdr:nvSpPr>
        <xdr:cNvPr id="582" name="Text Box 15">
          <a:extLst>
            <a:ext uri="{FF2B5EF4-FFF2-40B4-BE49-F238E27FC236}">
              <a16:creationId xmlns:a16="http://schemas.microsoft.com/office/drawing/2014/main" id="{00000000-0008-0000-0C00-000046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435</xdr:row>
      <xdr:rowOff>0</xdr:rowOff>
    </xdr:from>
    <xdr:ext cx="85725" cy="221876"/>
    <xdr:sp macro="" textlink="">
      <xdr:nvSpPr>
        <xdr:cNvPr id="583" name="Text Box 15">
          <a:extLst>
            <a:ext uri="{FF2B5EF4-FFF2-40B4-BE49-F238E27FC236}">
              <a16:creationId xmlns:a16="http://schemas.microsoft.com/office/drawing/2014/main" id="{00000000-0008-0000-0C00-000047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435</xdr:row>
      <xdr:rowOff>0</xdr:rowOff>
    </xdr:from>
    <xdr:ext cx="85725" cy="221876"/>
    <xdr:sp macro="" textlink="">
      <xdr:nvSpPr>
        <xdr:cNvPr id="584" name="Text Box 15">
          <a:extLst>
            <a:ext uri="{FF2B5EF4-FFF2-40B4-BE49-F238E27FC236}">
              <a16:creationId xmlns:a16="http://schemas.microsoft.com/office/drawing/2014/main" id="{00000000-0008-0000-0C00-000048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435</xdr:row>
      <xdr:rowOff>0</xdr:rowOff>
    </xdr:from>
    <xdr:ext cx="85725" cy="221876"/>
    <xdr:sp macro="" textlink="">
      <xdr:nvSpPr>
        <xdr:cNvPr id="585" name="Text Box 15">
          <a:extLst>
            <a:ext uri="{FF2B5EF4-FFF2-40B4-BE49-F238E27FC236}">
              <a16:creationId xmlns:a16="http://schemas.microsoft.com/office/drawing/2014/main" id="{00000000-0008-0000-0C00-000049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435</xdr:row>
      <xdr:rowOff>0</xdr:rowOff>
    </xdr:from>
    <xdr:ext cx="85725" cy="221876"/>
    <xdr:sp macro="" textlink="">
      <xdr:nvSpPr>
        <xdr:cNvPr id="586" name="Text Box 15">
          <a:extLst>
            <a:ext uri="{FF2B5EF4-FFF2-40B4-BE49-F238E27FC236}">
              <a16:creationId xmlns:a16="http://schemas.microsoft.com/office/drawing/2014/main" id="{00000000-0008-0000-0C00-00004A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435</xdr:row>
      <xdr:rowOff>0</xdr:rowOff>
    </xdr:from>
    <xdr:ext cx="85725" cy="221876"/>
    <xdr:sp macro="" textlink="">
      <xdr:nvSpPr>
        <xdr:cNvPr id="587" name="Text Box 15">
          <a:extLst>
            <a:ext uri="{FF2B5EF4-FFF2-40B4-BE49-F238E27FC236}">
              <a16:creationId xmlns:a16="http://schemas.microsoft.com/office/drawing/2014/main" id="{00000000-0008-0000-0C00-00004B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435</xdr:row>
      <xdr:rowOff>0</xdr:rowOff>
    </xdr:from>
    <xdr:ext cx="85725" cy="221876"/>
    <xdr:sp macro="" textlink="">
      <xdr:nvSpPr>
        <xdr:cNvPr id="588" name="Text Box 15">
          <a:extLst>
            <a:ext uri="{FF2B5EF4-FFF2-40B4-BE49-F238E27FC236}">
              <a16:creationId xmlns:a16="http://schemas.microsoft.com/office/drawing/2014/main" id="{00000000-0008-0000-0C00-00004C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435</xdr:row>
      <xdr:rowOff>0</xdr:rowOff>
    </xdr:from>
    <xdr:ext cx="85725" cy="221876"/>
    <xdr:sp macro="" textlink="">
      <xdr:nvSpPr>
        <xdr:cNvPr id="589" name="Text Box 15">
          <a:extLst>
            <a:ext uri="{FF2B5EF4-FFF2-40B4-BE49-F238E27FC236}">
              <a16:creationId xmlns:a16="http://schemas.microsoft.com/office/drawing/2014/main" id="{00000000-0008-0000-0C00-00004D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435</xdr:row>
      <xdr:rowOff>0</xdr:rowOff>
    </xdr:from>
    <xdr:ext cx="85725" cy="221876"/>
    <xdr:sp macro="" textlink="">
      <xdr:nvSpPr>
        <xdr:cNvPr id="590" name="Text Box 15">
          <a:extLst>
            <a:ext uri="{FF2B5EF4-FFF2-40B4-BE49-F238E27FC236}">
              <a16:creationId xmlns:a16="http://schemas.microsoft.com/office/drawing/2014/main" id="{00000000-0008-0000-0C00-00004E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435</xdr:row>
      <xdr:rowOff>0</xdr:rowOff>
    </xdr:from>
    <xdr:ext cx="85725" cy="221876"/>
    <xdr:sp macro="" textlink="">
      <xdr:nvSpPr>
        <xdr:cNvPr id="591" name="Text Box 15">
          <a:extLst>
            <a:ext uri="{FF2B5EF4-FFF2-40B4-BE49-F238E27FC236}">
              <a16:creationId xmlns:a16="http://schemas.microsoft.com/office/drawing/2014/main" id="{00000000-0008-0000-0C00-00004F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435</xdr:row>
      <xdr:rowOff>0</xdr:rowOff>
    </xdr:from>
    <xdr:ext cx="85725" cy="221876"/>
    <xdr:sp macro="" textlink="">
      <xdr:nvSpPr>
        <xdr:cNvPr id="592" name="Text Box 15">
          <a:extLst>
            <a:ext uri="{FF2B5EF4-FFF2-40B4-BE49-F238E27FC236}">
              <a16:creationId xmlns:a16="http://schemas.microsoft.com/office/drawing/2014/main" id="{00000000-0008-0000-0C00-000050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435</xdr:row>
      <xdr:rowOff>0</xdr:rowOff>
    </xdr:from>
    <xdr:ext cx="85725" cy="221876"/>
    <xdr:sp macro="" textlink="">
      <xdr:nvSpPr>
        <xdr:cNvPr id="593" name="Text Box 15">
          <a:extLst>
            <a:ext uri="{FF2B5EF4-FFF2-40B4-BE49-F238E27FC236}">
              <a16:creationId xmlns:a16="http://schemas.microsoft.com/office/drawing/2014/main" id="{00000000-0008-0000-0C00-000051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435</xdr:row>
      <xdr:rowOff>0</xdr:rowOff>
    </xdr:from>
    <xdr:ext cx="85725" cy="221876"/>
    <xdr:sp macro="" textlink="">
      <xdr:nvSpPr>
        <xdr:cNvPr id="594" name="Text Box 15">
          <a:extLst>
            <a:ext uri="{FF2B5EF4-FFF2-40B4-BE49-F238E27FC236}">
              <a16:creationId xmlns:a16="http://schemas.microsoft.com/office/drawing/2014/main" id="{00000000-0008-0000-0C00-000052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435</xdr:row>
      <xdr:rowOff>0</xdr:rowOff>
    </xdr:from>
    <xdr:ext cx="85725" cy="221876"/>
    <xdr:sp macro="" textlink="">
      <xdr:nvSpPr>
        <xdr:cNvPr id="595" name="Text Box 15">
          <a:extLst>
            <a:ext uri="{FF2B5EF4-FFF2-40B4-BE49-F238E27FC236}">
              <a16:creationId xmlns:a16="http://schemas.microsoft.com/office/drawing/2014/main" id="{00000000-0008-0000-0C00-000053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436</xdr:row>
      <xdr:rowOff>0</xdr:rowOff>
    </xdr:from>
    <xdr:ext cx="85725" cy="221876"/>
    <xdr:sp macro="" textlink="">
      <xdr:nvSpPr>
        <xdr:cNvPr id="596" name="Text Box 15">
          <a:extLst>
            <a:ext uri="{FF2B5EF4-FFF2-40B4-BE49-F238E27FC236}">
              <a16:creationId xmlns:a16="http://schemas.microsoft.com/office/drawing/2014/main" id="{00000000-0008-0000-0C00-000054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436</xdr:row>
      <xdr:rowOff>0</xdr:rowOff>
    </xdr:from>
    <xdr:ext cx="85725" cy="221876"/>
    <xdr:sp macro="" textlink="">
      <xdr:nvSpPr>
        <xdr:cNvPr id="597" name="Text Box 15">
          <a:extLst>
            <a:ext uri="{FF2B5EF4-FFF2-40B4-BE49-F238E27FC236}">
              <a16:creationId xmlns:a16="http://schemas.microsoft.com/office/drawing/2014/main" id="{00000000-0008-0000-0C00-000055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435</xdr:row>
      <xdr:rowOff>0</xdr:rowOff>
    </xdr:from>
    <xdr:ext cx="85725" cy="221876"/>
    <xdr:sp macro="" textlink="">
      <xdr:nvSpPr>
        <xdr:cNvPr id="598" name="Text Box 15">
          <a:extLst>
            <a:ext uri="{FF2B5EF4-FFF2-40B4-BE49-F238E27FC236}">
              <a16:creationId xmlns:a16="http://schemas.microsoft.com/office/drawing/2014/main" id="{00000000-0008-0000-0C00-00005602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435</xdr:row>
      <xdr:rowOff>0</xdr:rowOff>
    </xdr:from>
    <xdr:ext cx="85725" cy="221876"/>
    <xdr:sp macro="" textlink="">
      <xdr:nvSpPr>
        <xdr:cNvPr id="599" name="Text Box 15">
          <a:extLst>
            <a:ext uri="{FF2B5EF4-FFF2-40B4-BE49-F238E27FC236}">
              <a16:creationId xmlns:a16="http://schemas.microsoft.com/office/drawing/2014/main" id="{00000000-0008-0000-0C00-000057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435</xdr:row>
      <xdr:rowOff>0</xdr:rowOff>
    </xdr:from>
    <xdr:ext cx="85725" cy="221876"/>
    <xdr:sp macro="" textlink="">
      <xdr:nvSpPr>
        <xdr:cNvPr id="600" name="Text Box 15">
          <a:extLst>
            <a:ext uri="{FF2B5EF4-FFF2-40B4-BE49-F238E27FC236}">
              <a16:creationId xmlns:a16="http://schemas.microsoft.com/office/drawing/2014/main" id="{00000000-0008-0000-0C00-000058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435</xdr:row>
      <xdr:rowOff>0</xdr:rowOff>
    </xdr:from>
    <xdr:ext cx="85725" cy="221876"/>
    <xdr:sp macro="" textlink="">
      <xdr:nvSpPr>
        <xdr:cNvPr id="601" name="Text Box 15">
          <a:extLst>
            <a:ext uri="{FF2B5EF4-FFF2-40B4-BE49-F238E27FC236}">
              <a16:creationId xmlns:a16="http://schemas.microsoft.com/office/drawing/2014/main" id="{00000000-0008-0000-0C00-000059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435</xdr:row>
      <xdr:rowOff>0</xdr:rowOff>
    </xdr:from>
    <xdr:ext cx="85725" cy="221876"/>
    <xdr:sp macro="" textlink="">
      <xdr:nvSpPr>
        <xdr:cNvPr id="602" name="Text Box 15">
          <a:extLst>
            <a:ext uri="{FF2B5EF4-FFF2-40B4-BE49-F238E27FC236}">
              <a16:creationId xmlns:a16="http://schemas.microsoft.com/office/drawing/2014/main" id="{00000000-0008-0000-0C00-00005A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435</xdr:row>
      <xdr:rowOff>0</xdr:rowOff>
    </xdr:from>
    <xdr:ext cx="85725" cy="221876"/>
    <xdr:sp macro="" textlink="">
      <xdr:nvSpPr>
        <xdr:cNvPr id="603" name="Text Box 15">
          <a:extLst>
            <a:ext uri="{FF2B5EF4-FFF2-40B4-BE49-F238E27FC236}">
              <a16:creationId xmlns:a16="http://schemas.microsoft.com/office/drawing/2014/main" id="{00000000-0008-0000-0C00-00005B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435</xdr:row>
      <xdr:rowOff>0</xdr:rowOff>
    </xdr:from>
    <xdr:ext cx="85725" cy="221876"/>
    <xdr:sp macro="" textlink="">
      <xdr:nvSpPr>
        <xdr:cNvPr id="604" name="Text Box 15">
          <a:extLst>
            <a:ext uri="{FF2B5EF4-FFF2-40B4-BE49-F238E27FC236}">
              <a16:creationId xmlns:a16="http://schemas.microsoft.com/office/drawing/2014/main" id="{00000000-0008-0000-0C00-00005C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435</xdr:row>
      <xdr:rowOff>0</xdr:rowOff>
    </xdr:from>
    <xdr:ext cx="85725" cy="221876"/>
    <xdr:sp macro="" textlink="">
      <xdr:nvSpPr>
        <xdr:cNvPr id="605" name="Text Box 15">
          <a:extLst>
            <a:ext uri="{FF2B5EF4-FFF2-40B4-BE49-F238E27FC236}">
              <a16:creationId xmlns:a16="http://schemas.microsoft.com/office/drawing/2014/main" id="{00000000-0008-0000-0C00-00005D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435</xdr:row>
      <xdr:rowOff>0</xdr:rowOff>
    </xdr:from>
    <xdr:ext cx="85725" cy="221876"/>
    <xdr:sp macro="" textlink="">
      <xdr:nvSpPr>
        <xdr:cNvPr id="606" name="Text Box 15">
          <a:extLst>
            <a:ext uri="{FF2B5EF4-FFF2-40B4-BE49-F238E27FC236}">
              <a16:creationId xmlns:a16="http://schemas.microsoft.com/office/drawing/2014/main" id="{00000000-0008-0000-0C00-00005E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436</xdr:row>
      <xdr:rowOff>0</xdr:rowOff>
    </xdr:from>
    <xdr:ext cx="85725" cy="221876"/>
    <xdr:sp macro="" textlink="">
      <xdr:nvSpPr>
        <xdr:cNvPr id="607" name="Text Box 15">
          <a:extLst>
            <a:ext uri="{FF2B5EF4-FFF2-40B4-BE49-F238E27FC236}">
              <a16:creationId xmlns:a16="http://schemas.microsoft.com/office/drawing/2014/main" id="{00000000-0008-0000-0C00-00005F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436</xdr:row>
      <xdr:rowOff>0</xdr:rowOff>
    </xdr:from>
    <xdr:ext cx="85725" cy="221876"/>
    <xdr:sp macro="" textlink="">
      <xdr:nvSpPr>
        <xdr:cNvPr id="608" name="Text Box 15">
          <a:extLst>
            <a:ext uri="{FF2B5EF4-FFF2-40B4-BE49-F238E27FC236}">
              <a16:creationId xmlns:a16="http://schemas.microsoft.com/office/drawing/2014/main" id="{00000000-0008-0000-0C00-000060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436</xdr:row>
      <xdr:rowOff>0</xdr:rowOff>
    </xdr:from>
    <xdr:ext cx="85725" cy="221876"/>
    <xdr:sp macro="" textlink="">
      <xdr:nvSpPr>
        <xdr:cNvPr id="609" name="Text Box 15">
          <a:extLst>
            <a:ext uri="{FF2B5EF4-FFF2-40B4-BE49-F238E27FC236}">
              <a16:creationId xmlns:a16="http://schemas.microsoft.com/office/drawing/2014/main" id="{00000000-0008-0000-0C00-000061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436</xdr:row>
      <xdr:rowOff>0</xdr:rowOff>
    </xdr:from>
    <xdr:ext cx="85725" cy="221876"/>
    <xdr:sp macro="" textlink="">
      <xdr:nvSpPr>
        <xdr:cNvPr id="610" name="Text Box 15">
          <a:extLst>
            <a:ext uri="{FF2B5EF4-FFF2-40B4-BE49-F238E27FC236}">
              <a16:creationId xmlns:a16="http://schemas.microsoft.com/office/drawing/2014/main" id="{00000000-0008-0000-0C00-000062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436</xdr:row>
      <xdr:rowOff>0</xdr:rowOff>
    </xdr:from>
    <xdr:ext cx="85725" cy="221876"/>
    <xdr:sp macro="" textlink="">
      <xdr:nvSpPr>
        <xdr:cNvPr id="611" name="Text Box 15">
          <a:extLst>
            <a:ext uri="{FF2B5EF4-FFF2-40B4-BE49-F238E27FC236}">
              <a16:creationId xmlns:a16="http://schemas.microsoft.com/office/drawing/2014/main" id="{00000000-0008-0000-0C00-000063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436</xdr:row>
      <xdr:rowOff>0</xdr:rowOff>
    </xdr:from>
    <xdr:ext cx="85725" cy="221876"/>
    <xdr:sp macro="" textlink="">
      <xdr:nvSpPr>
        <xdr:cNvPr id="612" name="Text Box 15">
          <a:extLst>
            <a:ext uri="{FF2B5EF4-FFF2-40B4-BE49-F238E27FC236}">
              <a16:creationId xmlns:a16="http://schemas.microsoft.com/office/drawing/2014/main" id="{00000000-0008-0000-0C00-000064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436</xdr:row>
      <xdr:rowOff>0</xdr:rowOff>
    </xdr:from>
    <xdr:ext cx="85725" cy="221876"/>
    <xdr:sp macro="" textlink="">
      <xdr:nvSpPr>
        <xdr:cNvPr id="613" name="Text Box 15">
          <a:extLst>
            <a:ext uri="{FF2B5EF4-FFF2-40B4-BE49-F238E27FC236}">
              <a16:creationId xmlns:a16="http://schemas.microsoft.com/office/drawing/2014/main" id="{00000000-0008-0000-0C00-000065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436</xdr:row>
      <xdr:rowOff>0</xdr:rowOff>
    </xdr:from>
    <xdr:ext cx="85725" cy="221876"/>
    <xdr:sp macro="" textlink="">
      <xdr:nvSpPr>
        <xdr:cNvPr id="614" name="Text Box 15">
          <a:extLst>
            <a:ext uri="{FF2B5EF4-FFF2-40B4-BE49-F238E27FC236}">
              <a16:creationId xmlns:a16="http://schemas.microsoft.com/office/drawing/2014/main" id="{00000000-0008-0000-0C00-000066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436</xdr:row>
      <xdr:rowOff>0</xdr:rowOff>
    </xdr:from>
    <xdr:ext cx="85725" cy="221876"/>
    <xdr:sp macro="" textlink="">
      <xdr:nvSpPr>
        <xdr:cNvPr id="615" name="Text Box 15">
          <a:extLst>
            <a:ext uri="{FF2B5EF4-FFF2-40B4-BE49-F238E27FC236}">
              <a16:creationId xmlns:a16="http://schemas.microsoft.com/office/drawing/2014/main" id="{00000000-0008-0000-0C00-000067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436</xdr:row>
      <xdr:rowOff>0</xdr:rowOff>
    </xdr:from>
    <xdr:ext cx="85725" cy="221876"/>
    <xdr:sp macro="" textlink="">
      <xdr:nvSpPr>
        <xdr:cNvPr id="616" name="Text Box 15">
          <a:extLst>
            <a:ext uri="{FF2B5EF4-FFF2-40B4-BE49-F238E27FC236}">
              <a16:creationId xmlns:a16="http://schemas.microsoft.com/office/drawing/2014/main" id="{00000000-0008-0000-0C00-000068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436</xdr:row>
      <xdr:rowOff>0</xdr:rowOff>
    </xdr:from>
    <xdr:ext cx="85725" cy="221876"/>
    <xdr:sp macro="" textlink="">
      <xdr:nvSpPr>
        <xdr:cNvPr id="617" name="Text Box 15">
          <a:extLst>
            <a:ext uri="{FF2B5EF4-FFF2-40B4-BE49-F238E27FC236}">
              <a16:creationId xmlns:a16="http://schemas.microsoft.com/office/drawing/2014/main" id="{00000000-0008-0000-0C00-000069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436</xdr:row>
      <xdr:rowOff>0</xdr:rowOff>
    </xdr:from>
    <xdr:ext cx="85725" cy="221876"/>
    <xdr:sp macro="" textlink="">
      <xdr:nvSpPr>
        <xdr:cNvPr id="618" name="Text Box 15">
          <a:extLst>
            <a:ext uri="{FF2B5EF4-FFF2-40B4-BE49-F238E27FC236}">
              <a16:creationId xmlns:a16="http://schemas.microsoft.com/office/drawing/2014/main" id="{00000000-0008-0000-0C00-00006A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436</xdr:row>
      <xdr:rowOff>0</xdr:rowOff>
    </xdr:from>
    <xdr:ext cx="85725" cy="221876"/>
    <xdr:sp macro="" textlink="">
      <xdr:nvSpPr>
        <xdr:cNvPr id="619" name="Text Box 15">
          <a:extLst>
            <a:ext uri="{FF2B5EF4-FFF2-40B4-BE49-F238E27FC236}">
              <a16:creationId xmlns:a16="http://schemas.microsoft.com/office/drawing/2014/main" id="{00000000-0008-0000-0C00-00006B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436</xdr:row>
      <xdr:rowOff>0</xdr:rowOff>
    </xdr:from>
    <xdr:ext cx="85725" cy="221876"/>
    <xdr:sp macro="" textlink="">
      <xdr:nvSpPr>
        <xdr:cNvPr id="620" name="Text Box 15">
          <a:extLst>
            <a:ext uri="{FF2B5EF4-FFF2-40B4-BE49-F238E27FC236}">
              <a16:creationId xmlns:a16="http://schemas.microsoft.com/office/drawing/2014/main" id="{00000000-0008-0000-0C00-00006C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436</xdr:row>
      <xdr:rowOff>0</xdr:rowOff>
    </xdr:from>
    <xdr:ext cx="85725" cy="221876"/>
    <xdr:sp macro="" textlink="">
      <xdr:nvSpPr>
        <xdr:cNvPr id="621" name="Text Box 15">
          <a:extLst>
            <a:ext uri="{FF2B5EF4-FFF2-40B4-BE49-F238E27FC236}">
              <a16:creationId xmlns:a16="http://schemas.microsoft.com/office/drawing/2014/main" id="{00000000-0008-0000-0C00-00006D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436</xdr:row>
      <xdr:rowOff>0</xdr:rowOff>
    </xdr:from>
    <xdr:ext cx="85725" cy="221876"/>
    <xdr:sp macro="" textlink="">
      <xdr:nvSpPr>
        <xdr:cNvPr id="622" name="Text Box 15">
          <a:extLst>
            <a:ext uri="{FF2B5EF4-FFF2-40B4-BE49-F238E27FC236}">
              <a16:creationId xmlns:a16="http://schemas.microsoft.com/office/drawing/2014/main" id="{00000000-0008-0000-0C00-00006E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437</xdr:row>
      <xdr:rowOff>0</xdr:rowOff>
    </xdr:from>
    <xdr:ext cx="85725" cy="221876"/>
    <xdr:sp macro="" textlink="">
      <xdr:nvSpPr>
        <xdr:cNvPr id="623" name="Text Box 15">
          <a:extLst>
            <a:ext uri="{FF2B5EF4-FFF2-40B4-BE49-F238E27FC236}">
              <a16:creationId xmlns:a16="http://schemas.microsoft.com/office/drawing/2014/main" id="{00000000-0008-0000-0C00-00006F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437</xdr:row>
      <xdr:rowOff>0</xdr:rowOff>
    </xdr:from>
    <xdr:ext cx="85725" cy="221876"/>
    <xdr:sp macro="" textlink="">
      <xdr:nvSpPr>
        <xdr:cNvPr id="624" name="Text Box 15">
          <a:extLst>
            <a:ext uri="{FF2B5EF4-FFF2-40B4-BE49-F238E27FC236}">
              <a16:creationId xmlns:a16="http://schemas.microsoft.com/office/drawing/2014/main" id="{00000000-0008-0000-0C00-000070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436</xdr:row>
      <xdr:rowOff>0</xdr:rowOff>
    </xdr:from>
    <xdr:ext cx="85725" cy="221876"/>
    <xdr:sp macro="" textlink="">
      <xdr:nvSpPr>
        <xdr:cNvPr id="625" name="Text Box 15">
          <a:extLst>
            <a:ext uri="{FF2B5EF4-FFF2-40B4-BE49-F238E27FC236}">
              <a16:creationId xmlns:a16="http://schemas.microsoft.com/office/drawing/2014/main" id="{00000000-0008-0000-0C00-00007102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436</xdr:row>
      <xdr:rowOff>0</xdr:rowOff>
    </xdr:from>
    <xdr:ext cx="85725" cy="221876"/>
    <xdr:sp macro="" textlink="">
      <xdr:nvSpPr>
        <xdr:cNvPr id="626" name="Text Box 15">
          <a:extLst>
            <a:ext uri="{FF2B5EF4-FFF2-40B4-BE49-F238E27FC236}">
              <a16:creationId xmlns:a16="http://schemas.microsoft.com/office/drawing/2014/main" id="{00000000-0008-0000-0C00-000072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436</xdr:row>
      <xdr:rowOff>0</xdr:rowOff>
    </xdr:from>
    <xdr:ext cx="85725" cy="221876"/>
    <xdr:sp macro="" textlink="">
      <xdr:nvSpPr>
        <xdr:cNvPr id="627" name="Text Box 15">
          <a:extLst>
            <a:ext uri="{FF2B5EF4-FFF2-40B4-BE49-F238E27FC236}">
              <a16:creationId xmlns:a16="http://schemas.microsoft.com/office/drawing/2014/main" id="{00000000-0008-0000-0C00-000073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436</xdr:row>
      <xdr:rowOff>0</xdr:rowOff>
    </xdr:from>
    <xdr:ext cx="85725" cy="221876"/>
    <xdr:sp macro="" textlink="">
      <xdr:nvSpPr>
        <xdr:cNvPr id="628" name="Text Box 15">
          <a:extLst>
            <a:ext uri="{FF2B5EF4-FFF2-40B4-BE49-F238E27FC236}">
              <a16:creationId xmlns:a16="http://schemas.microsoft.com/office/drawing/2014/main" id="{00000000-0008-0000-0C00-000074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436</xdr:row>
      <xdr:rowOff>0</xdr:rowOff>
    </xdr:from>
    <xdr:ext cx="85725" cy="221876"/>
    <xdr:sp macro="" textlink="">
      <xdr:nvSpPr>
        <xdr:cNvPr id="629" name="Text Box 15">
          <a:extLst>
            <a:ext uri="{FF2B5EF4-FFF2-40B4-BE49-F238E27FC236}">
              <a16:creationId xmlns:a16="http://schemas.microsoft.com/office/drawing/2014/main" id="{00000000-0008-0000-0C00-000075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436</xdr:row>
      <xdr:rowOff>0</xdr:rowOff>
    </xdr:from>
    <xdr:ext cx="85725" cy="221876"/>
    <xdr:sp macro="" textlink="">
      <xdr:nvSpPr>
        <xdr:cNvPr id="630" name="Text Box 15">
          <a:extLst>
            <a:ext uri="{FF2B5EF4-FFF2-40B4-BE49-F238E27FC236}">
              <a16:creationId xmlns:a16="http://schemas.microsoft.com/office/drawing/2014/main" id="{00000000-0008-0000-0C00-000076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436</xdr:row>
      <xdr:rowOff>0</xdr:rowOff>
    </xdr:from>
    <xdr:ext cx="85725" cy="221876"/>
    <xdr:sp macro="" textlink="">
      <xdr:nvSpPr>
        <xdr:cNvPr id="631" name="Text Box 15">
          <a:extLst>
            <a:ext uri="{FF2B5EF4-FFF2-40B4-BE49-F238E27FC236}">
              <a16:creationId xmlns:a16="http://schemas.microsoft.com/office/drawing/2014/main" id="{00000000-0008-0000-0C00-000077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436</xdr:row>
      <xdr:rowOff>0</xdr:rowOff>
    </xdr:from>
    <xdr:ext cx="85725" cy="221876"/>
    <xdr:sp macro="" textlink="">
      <xdr:nvSpPr>
        <xdr:cNvPr id="632" name="Text Box 15">
          <a:extLst>
            <a:ext uri="{FF2B5EF4-FFF2-40B4-BE49-F238E27FC236}">
              <a16:creationId xmlns:a16="http://schemas.microsoft.com/office/drawing/2014/main" id="{00000000-0008-0000-0C00-000078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436</xdr:row>
      <xdr:rowOff>0</xdr:rowOff>
    </xdr:from>
    <xdr:ext cx="85725" cy="221876"/>
    <xdr:sp macro="" textlink="">
      <xdr:nvSpPr>
        <xdr:cNvPr id="633" name="Text Box 15">
          <a:extLst>
            <a:ext uri="{FF2B5EF4-FFF2-40B4-BE49-F238E27FC236}">
              <a16:creationId xmlns:a16="http://schemas.microsoft.com/office/drawing/2014/main" id="{00000000-0008-0000-0C00-000079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437</xdr:row>
      <xdr:rowOff>0</xdr:rowOff>
    </xdr:from>
    <xdr:ext cx="85725" cy="221876"/>
    <xdr:sp macro="" textlink="">
      <xdr:nvSpPr>
        <xdr:cNvPr id="634" name="Text Box 15">
          <a:extLst>
            <a:ext uri="{FF2B5EF4-FFF2-40B4-BE49-F238E27FC236}">
              <a16:creationId xmlns:a16="http://schemas.microsoft.com/office/drawing/2014/main" id="{00000000-0008-0000-0C00-00007A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437</xdr:row>
      <xdr:rowOff>0</xdr:rowOff>
    </xdr:from>
    <xdr:ext cx="85725" cy="221876"/>
    <xdr:sp macro="" textlink="">
      <xdr:nvSpPr>
        <xdr:cNvPr id="635" name="Text Box 15">
          <a:extLst>
            <a:ext uri="{FF2B5EF4-FFF2-40B4-BE49-F238E27FC236}">
              <a16:creationId xmlns:a16="http://schemas.microsoft.com/office/drawing/2014/main" id="{00000000-0008-0000-0C00-00007B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437</xdr:row>
      <xdr:rowOff>0</xdr:rowOff>
    </xdr:from>
    <xdr:ext cx="85725" cy="221876"/>
    <xdr:sp macro="" textlink="">
      <xdr:nvSpPr>
        <xdr:cNvPr id="636" name="Text Box 15">
          <a:extLst>
            <a:ext uri="{FF2B5EF4-FFF2-40B4-BE49-F238E27FC236}">
              <a16:creationId xmlns:a16="http://schemas.microsoft.com/office/drawing/2014/main" id="{00000000-0008-0000-0C00-00007C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437</xdr:row>
      <xdr:rowOff>0</xdr:rowOff>
    </xdr:from>
    <xdr:ext cx="85725" cy="221876"/>
    <xdr:sp macro="" textlink="">
      <xdr:nvSpPr>
        <xdr:cNvPr id="637" name="Text Box 15">
          <a:extLst>
            <a:ext uri="{FF2B5EF4-FFF2-40B4-BE49-F238E27FC236}">
              <a16:creationId xmlns:a16="http://schemas.microsoft.com/office/drawing/2014/main" id="{00000000-0008-0000-0C00-00007D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437</xdr:row>
      <xdr:rowOff>0</xdr:rowOff>
    </xdr:from>
    <xdr:ext cx="85725" cy="221876"/>
    <xdr:sp macro="" textlink="">
      <xdr:nvSpPr>
        <xdr:cNvPr id="638" name="Text Box 15">
          <a:extLst>
            <a:ext uri="{FF2B5EF4-FFF2-40B4-BE49-F238E27FC236}">
              <a16:creationId xmlns:a16="http://schemas.microsoft.com/office/drawing/2014/main" id="{00000000-0008-0000-0C00-00007E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437</xdr:row>
      <xdr:rowOff>0</xdr:rowOff>
    </xdr:from>
    <xdr:ext cx="85725" cy="221876"/>
    <xdr:sp macro="" textlink="">
      <xdr:nvSpPr>
        <xdr:cNvPr id="639" name="Text Box 15">
          <a:extLst>
            <a:ext uri="{FF2B5EF4-FFF2-40B4-BE49-F238E27FC236}">
              <a16:creationId xmlns:a16="http://schemas.microsoft.com/office/drawing/2014/main" id="{00000000-0008-0000-0C00-00007F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437</xdr:row>
      <xdr:rowOff>0</xdr:rowOff>
    </xdr:from>
    <xdr:ext cx="85725" cy="221876"/>
    <xdr:sp macro="" textlink="">
      <xdr:nvSpPr>
        <xdr:cNvPr id="640" name="Text Box 15">
          <a:extLst>
            <a:ext uri="{FF2B5EF4-FFF2-40B4-BE49-F238E27FC236}">
              <a16:creationId xmlns:a16="http://schemas.microsoft.com/office/drawing/2014/main" id="{00000000-0008-0000-0C00-000080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437</xdr:row>
      <xdr:rowOff>0</xdr:rowOff>
    </xdr:from>
    <xdr:ext cx="85725" cy="221876"/>
    <xdr:sp macro="" textlink="">
      <xdr:nvSpPr>
        <xdr:cNvPr id="641" name="Text Box 15">
          <a:extLst>
            <a:ext uri="{FF2B5EF4-FFF2-40B4-BE49-F238E27FC236}">
              <a16:creationId xmlns:a16="http://schemas.microsoft.com/office/drawing/2014/main" id="{00000000-0008-0000-0C00-000081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437</xdr:row>
      <xdr:rowOff>0</xdr:rowOff>
    </xdr:from>
    <xdr:ext cx="85725" cy="221876"/>
    <xdr:sp macro="" textlink="">
      <xdr:nvSpPr>
        <xdr:cNvPr id="642" name="Text Box 15">
          <a:extLst>
            <a:ext uri="{FF2B5EF4-FFF2-40B4-BE49-F238E27FC236}">
              <a16:creationId xmlns:a16="http://schemas.microsoft.com/office/drawing/2014/main" id="{00000000-0008-0000-0C00-000082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437</xdr:row>
      <xdr:rowOff>0</xdr:rowOff>
    </xdr:from>
    <xdr:ext cx="85725" cy="221876"/>
    <xdr:sp macro="" textlink="">
      <xdr:nvSpPr>
        <xdr:cNvPr id="643" name="Text Box 15">
          <a:extLst>
            <a:ext uri="{FF2B5EF4-FFF2-40B4-BE49-F238E27FC236}">
              <a16:creationId xmlns:a16="http://schemas.microsoft.com/office/drawing/2014/main" id="{00000000-0008-0000-0C00-000083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437</xdr:row>
      <xdr:rowOff>0</xdr:rowOff>
    </xdr:from>
    <xdr:ext cx="85725" cy="221876"/>
    <xdr:sp macro="" textlink="">
      <xdr:nvSpPr>
        <xdr:cNvPr id="644" name="Text Box 15">
          <a:extLst>
            <a:ext uri="{FF2B5EF4-FFF2-40B4-BE49-F238E27FC236}">
              <a16:creationId xmlns:a16="http://schemas.microsoft.com/office/drawing/2014/main" id="{00000000-0008-0000-0C00-000084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437</xdr:row>
      <xdr:rowOff>0</xdr:rowOff>
    </xdr:from>
    <xdr:ext cx="85725" cy="221876"/>
    <xdr:sp macro="" textlink="">
      <xdr:nvSpPr>
        <xdr:cNvPr id="645" name="Text Box 15">
          <a:extLst>
            <a:ext uri="{FF2B5EF4-FFF2-40B4-BE49-F238E27FC236}">
              <a16:creationId xmlns:a16="http://schemas.microsoft.com/office/drawing/2014/main" id="{00000000-0008-0000-0C00-000085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437</xdr:row>
      <xdr:rowOff>0</xdr:rowOff>
    </xdr:from>
    <xdr:ext cx="85725" cy="221876"/>
    <xdr:sp macro="" textlink="">
      <xdr:nvSpPr>
        <xdr:cNvPr id="646" name="Text Box 15">
          <a:extLst>
            <a:ext uri="{FF2B5EF4-FFF2-40B4-BE49-F238E27FC236}">
              <a16:creationId xmlns:a16="http://schemas.microsoft.com/office/drawing/2014/main" id="{00000000-0008-0000-0C00-000086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437</xdr:row>
      <xdr:rowOff>0</xdr:rowOff>
    </xdr:from>
    <xdr:ext cx="85725" cy="221876"/>
    <xdr:sp macro="" textlink="">
      <xdr:nvSpPr>
        <xdr:cNvPr id="647" name="Text Box 15">
          <a:extLst>
            <a:ext uri="{FF2B5EF4-FFF2-40B4-BE49-F238E27FC236}">
              <a16:creationId xmlns:a16="http://schemas.microsoft.com/office/drawing/2014/main" id="{00000000-0008-0000-0C00-000087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437</xdr:row>
      <xdr:rowOff>0</xdr:rowOff>
    </xdr:from>
    <xdr:ext cx="85725" cy="221876"/>
    <xdr:sp macro="" textlink="">
      <xdr:nvSpPr>
        <xdr:cNvPr id="648" name="Text Box 15">
          <a:extLst>
            <a:ext uri="{FF2B5EF4-FFF2-40B4-BE49-F238E27FC236}">
              <a16:creationId xmlns:a16="http://schemas.microsoft.com/office/drawing/2014/main" id="{00000000-0008-0000-0C00-000088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437</xdr:row>
      <xdr:rowOff>0</xdr:rowOff>
    </xdr:from>
    <xdr:ext cx="85725" cy="221876"/>
    <xdr:sp macro="" textlink="">
      <xdr:nvSpPr>
        <xdr:cNvPr id="649" name="Text Box 15">
          <a:extLst>
            <a:ext uri="{FF2B5EF4-FFF2-40B4-BE49-F238E27FC236}">
              <a16:creationId xmlns:a16="http://schemas.microsoft.com/office/drawing/2014/main" id="{00000000-0008-0000-0C00-000089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438</xdr:row>
      <xdr:rowOff>0</xdr:rowOff>
    </xdr:from>
    <xdr:ext cx="85725" cy="221876"/>
    <xdr:sp macro="" textlink="">
      <xdr:nvSpPr>
        <xdr:cNvPr id="650" name="Text Box 15">
          <a:extLst>
            <a:ext uri="{FF2B5EF4-FFF2-40B4-BE49-F238E27FC236}">
              <a16:creationId xmlns:a16="http://schemas.microsoft.com/office/drawing/2014/main" id="{00000000-0008-0000-0C00-00008A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438</xdr:row>
      <xdr:rowOff>0</xdr:rowOff>
    </xdr:from>
    <xdr:ext cx="85725" cy="221876"/>
    <xdr:sp macro="" textlink="">
      <xdr:nvSpPr>
        <xdr:cNvPr id="651" name="Text Box 15">
          <a:extLst>
            <a:ext uri="{FF2B5EF4-FFF2-40B4-BE49-F238E27FC236}">
              <a16:creationId xmlns:a16="http://schemas.microsoft.com/office/drawing/2014/main" id="{00000000-0008-0000-0C00-00008B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437</xdr:row>
      <xdr:rowOff>0</xdr:rowOff>
    </xdr:from>
    <xdr:ext cx="85725" cy="221876"/>
    <xdr:sp macro="" textlink="">
      <xdr:nvSpPr>
        <xdr:cNvPr id="652" name="Text Box 15">
          <a:extLst>
            <a:ext uri="{FF2B5EF4-FFF2-40B4-BE49-F238E27FC236}">
              <a16:creationId xmlns:a16="http://schemas.microsoft.com/office/drawing/2014/main" id="{00000000-0008-0000-0C00-00008C02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437</xdr:row>
      <xdr:rowOff>0</xdr:rowOff>
    </xdr:from>
    <xdr:ext cx="85725" cy="221876"/>
    <xdr:sp macro="" textlink="">
      <xdr:nvSpPr>
        <xdr:cNvPr id="653" name="Text Box 15">
          <a:extLst>
            <a:ext uri="{FF2B5EF4-FFF2-40B4-BE49-F238E27FC236}">
              <a16:creationId xmlns:a16="http://schemas.microsoft.com/office/drawing/2014/main" id="{00000000-0008-0000-0C00-00008D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437</xdr:row>
      <xdr:rowOff>0</xdr:rowOff>
    </xdr:from>
    <xdr:ext cx="85725" cy="221876"/>
    <xdr:sp macro="" textlink="">
      <xdr:nvSpPr>
        <xdr:cNvPr id="654" name="Text Box 15">
          <a:extLst>
            <a:ext uri="{FF2B5EF4-FFF2-40B4-BE49-F238E27FC236}">
              <a16:creationId xmlns:a16="http://schemas.microsoft.com/office/drawing/2014/main" id="{00000000-0008-0000-0C00-00008E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437</xdr:row>
      <xdr:rowOff>0</xdr:rowOff>
    </xdr:from>
    <xdr:ext cx="85725" cy="221876"/>
    <xdr:sp macro="" textlink="">
      <xdr:nvSpPr>
        <xdr:cNvPr id="655" name="Text Box 15">
          <a:extLst>
            <a:ext uri="{FF2B5EF4-FFF2-40B4-BE49-F238E27FC236}">
              <a16:creationId xmlns:a16="http://schemas.microsoft.com/office/drawing/2014/main" id="{00000000-0008-0000-0C00-00008F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437</xdr:row>
      <xdr:rowOff>0</xdr:rowOff>
    </xdr:from>
    <xdr:ext cx="85725" cy="221876"/>
    <xdr:sp macro="" textlink="">
      <xdr:nvSpPr>
        <xdr:cNvPr id="656" name="Text Box 15">
          <a:extLst>
            <a:ext uri="{FF2B5EF4-FFF2-40B4-BE49-F238E27FC236}">
              <a16:creationId xmlns:a16="http://schemas.microsoft.com/office/drawing/2014/main" id="{00000000-0008-0000-0C00-000090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437</xdr:row>
      <xdr:rowOff>0</xdr:rowOff>
    </xdr:from>
    <xdr:ext cx="85725" cy="221876"/>
    <xdr:sp macro="" textlink="">
      <xdr:nvSpPr>
        <xdr:cNvPr id="657" name="Text Box 15">
          <a:extLst>
            <a:ext uri="{FF2B5EF4-FFF2-40B4-BE49-F238E27FC236}">
              <a16:creationId xmlns:a16="http://schemas.microsoft.com/office/drawing/2014/main" id="{00000000-0008-0000-0C00-000091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437</xdr:row>
      <xdr:rowOff>0</xdr:rowOff>
    </xdr:from>
    <xdr:ext cx="85725" cy="221876"/>
    <xdr:sp macro="" textlink="">
      <xdr:nvSpPr>
        <xdr:cNvPr id="658" name="Text Box 15">
          <a:extLst>
            <a:ext uri="{FF2B5EF4-FFF2-40B4-BE49-F238E27FC236}">
              <a16:creationId xmlns:a16="http://schemas.microsoft.com/office/drawing/2014/main" id="{00000000-0008-0000-0C00-000092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437</xdr:row>
      <xdr:rowOff>0</xdr:rowOff>
    </xdr:from>
    <xdr:ext cx="85725" cy="221876"/>
    <xdr:sp macro="" textlink="">
      <xdr:nvSpPr>
        <xdr:cNvPr id="659" name="Text Box 15">
          <a:extLst>
            <a:ext uri="{FF2B5EF4-FFF2-40B4-BE49-F238E27FC236}">
              <a16:creationId xmlns:a16="http://schemas.microsoft.com/office/drawing/2014/main" id="{00000000-0008-0000-0C00-000093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437</xdr:row>
      <xdr:rowOff>0</xdr:rowOff>
    </xdr:from>
    <xdr:ext cx="85725" cy="221876"/>
    <xdr:sp macro="" textlink="">
      <xdr:nvSpPr>
        <xdr:cNvPr id="660" name="Text Box 15">
          <a:extLst>
            <a:ext uri="{FF2B5EF4-FFF2-40B4-BE49-F238E27FC236}">
              <a16:creationId xmlns:a16="http://schemas.microsoft.com/office/drawing/2014/main" id="{00000000-0008-0000-0C00-000094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438</xdr:row>
      <xdr:rowOff>0</xdr:rowOff>
    </xdr:from>
    <xdr:ext cx="85725" cy="221876"/>
    <xdr:sp macro="" textlink="">
      <xdr:nvSpPr>
        <xdr:cNvPr id="661" name="Text Box 15">
          <a:extLst>
            <a:ext uri="{FF2B5EF4-FFF2-40B4-BE49-F238E27FC236}">
              <a16:creationId xmlns:a16="http://schemas.microsoft.com/office/drawing/2014/main" id="{00000000-0008-0000-0C00-000095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438</xdr:row>
      <xdr:rowOff>0</xdr:rowOff>
    </xdr:from>
    <xdr:ext cx="85725" cy="221876"/>
    <xdr:sp macro="" textlink="">
      <xdr:nvSpPr>
        <xdr:cNvPr id="662" name="Text Box 15">
          <a:extLst>
            <a:ext uri="{FF2B5EF4-FFF2-40B4-BE49-F238E27FC236}">
              <a16:creationId xmlns:a16="http://schemas.microsoft.com/office/drawing/2014/main" id="{00000000-0008-0000-0C00-000096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438</xdr:row>
      <xdr:rowOff>0</xdr:rowOff>
    </xdr:from>
    <xdr:ext cx="85725" cy="221876"/>
    <xdr:sp macro="" textlink="">
      <xdr:nvSpPr>
        <xdr:cNvPr id="663" name="Text Box 15">
          <a:extLst>
            <a:ext uri="{FF2B5EF4-FFF2-40B4-BE49-F238E27FC236}">
              <a16:creationId xmlns:a16="http://schemas.microsoft.com/office/drawing/2014/main" id="{00000000-0008-0000-0C00-000097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438</xdr:row>
      <xdr:rowOff>0</xdr:rowOff>
    </xdr:from>
    <xdr:ext cx="85725" cy="221876"/>
    <xdr:sp macro="" textlink="">
      <xdr:nvSpPr>
        <xdr:cNvPr id="664" name="Text Box 15">
          <a:extLst>
            <a:ext uri="{FF2B5EF4-FFF2-40B4-BE49-F238E27FC236}">
              <a16:creationId xmlns:a16="http://schemas.microsoft.com/office/drawing/2014/main" id="{00000000-0008-0000-0C00-000098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438</xdr:row>
      <xdr:rowOff>0</xdr:rowOff>
    </xdr:from>
    <xdr:ext cx="85725" cy="221876"/>
    <xdr:sp macro="" textlink="">
      <xdr:nvSpPr>
        <xdr:cNvPr id="665" name="Text Box 15">
          <a:extLst>
            <a:ext uri="{FF2B5EF4-FFF2-40B4-BE49-F238E27FC236}">
              <a16:creationId xmlns:a16="http://schemas.microsoft.com/office/drawing/2014/main" id="{00000000-0008-0000-0C00-000099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438</xdr:row>
      <xdr:rowOff>0</xdr:rowOff>
    </xdr:from>
    <xdr:ext cx="85725" cy="221876"/>
    <xdr:sp macro="" textlink="">
      <xdr:nvSpPr>
        <xdr:cNvPr id="666" name="Text Box 15">
          <a:extLst>
            <a:ext uri="{FF2B5EF4-FFF2-40B4-BE49-F238E27FC236}">
              <a16:creationId xmlns:a16="http://schemas.microsoft.com/office/drawing/2014/main" id="{00000000-0008-0000-0C00-00009A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438</xdr:row>
      <xdr:rowOff>0</xdr:rowOff>
    </xdr:from>
    <xdr:ext cx="85725" cy="221876"/>
    <xdr:sp macro="" textlink="">
      <xdr:nvSpPr>
        <xdr:cNvPr id="667" name="Text Box 15">
          <a:extLst>
            <a:ext uri="{FF2B5EF4-FFF2-40B4-BE49-F238E27FC236}">
              <a16:creationId xmlns:a16="http://schemas.microsoft.com/office/drawing/2014/main" id="{00000000-0008-0000-0C00-00009B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438</xdr:row>
      <xdr:rowOff>0</xdr:rowOff>
    </xdr:from>
    <xdr:ext cx="85725" cy="221876"/>
    <xdr:sp macro="" textlink="">
      <xdr:nvSpPr>
        <xdr:cNvPr id="668" name="Text Box 15">
          <a:extLst>
            <a:ext uri="{FF2B5EF4-FFF2-40B4-BE49-F238E27FC236}">
              <a16:creationId xmlns:a16="http://schemas.microsoft.com/office/drawing/2014/main" id="{00000000-0008-0000-0C00-00009C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438</xdr:row>
      <xdr:rowOff>0</xdr:rowOff>
    </xdr:from>
    <xdr:ext cx="85725" cy="221876"/>
    <xdr:sp macro="" textlink="">
      <xdr:nvSpPr>
        <xdr:cNvPr id="669" name="Text Box 15">
          <a:extLst>
            <a:ext uri="{FF2B5EF4-FFF2-40B4-BE49-F238E27FC236}">
              <a16:creationId xmlns:a16="http://schemas.microsoft.com/office/drawing/2014/main" id="{00000000-0008-0000-0C00-00009D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438</xdr:row>
      <xdr:rowOff>0</xdr:rowOff>
    </xdr:from>
    <xdr:ext cx="85725" cy="221876"/>
    <xdr:sp macro="" textlink="">
      <xdr:nvSpPr>
        <xdr:cNvPr id="670" name="Text Box 15">
          <a:extLst>
            <a:ext uri="{FF2B5EF4-FFF2-40B4-BE49-F238E27FC236}">
              <a16:creationId xmlns:a16="http://schemas.microsoft.com/office/drawing/2014/main" id="{00000000-0008-0000-0C00-00009E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438</xdr:row>
      <xdr:rowOff>0</xdr:rowOff>
    </xdr:from>
    <xdr:ext cx="85725" cy="221876"/>
    <xdr:sp macro="" textlink="">
      <xdr:nvSpPr>
        <xdr:cNvPr id="671" name="Text Box 15">
          <a:extLst>
            <a:ext uri="{FF2B5EF4-FFF2-40B4-BE49-F238E27FC236}">
              <a16:creationId xmlns:a16="http://schemas.microsoft.com/office/drawing/2014/main" id="{00000000-0008-0000-0C00-00009F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438</xdr:row>
      <xdr:rowOff>0</xdr:rowOff>
    </xdr:from>
    <xdr:ext cx="85725" cy="221876"/>
    <xdr:sp macro="" textlink="">
      <xdr:nvSpPr>
        <xdr:cNvPr id="672" name="Text Box 15">
          <a:extLst>
            <a:ext uri="{FF2B5EF4-FFF2-40B4-BE49-F238E27FC236}">
              <a16:creationId xmlns:a16="http://schemas.microsoft.com/office/drawing/2014/main" id="{00000000-0008-0000-0C00-0000A0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438</xdr:row>
      <xdr:rowOff>0</xdr:rowOff>
    </xdr:from>
    <xdr:ext cx="85725" cy="221876"/>
    <xdr:sp macro="" textlink="">
      <xdr:nvSpPr>
        <xdr:cNvPr id="673" name="Text Box 15">
          <a:extLst>
            <a:ext uri="{FF2B5EF4-FFF2-40B4-BE49-F238E27FC236}">
              <a16:creationId xmlns:a16="http://schemas.microsoft.com/office/drawing/2014/main" id="{00000000-0008-0000-0C00-0000A1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438</xdr:row>
      <xdr:rowOff>0</xdr:rowOff>
    </xdr:from>
    <xdr:ext cx="85725" cy="221876"/>
    <xdr:sp macro="" textlink="">
      <xdr:nvSpPr>
        <xdr:cNvPr id="674" name="Text Box 15">
          <a:extLst>
            <a:ext uri="{FF2B5EF4-FFF2-40B4-BE49-F238E27FC236}">
              <a16:creationId xmlns:a16="http://schemas.microsoft.com/office/drawing/2014/main" id="{00000000-0008-0000-0C00-0000A2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438</xdr:row>
      <xdr:rowOff>0</xdr:rowOff>
    </xdr:from>
    <xdr:ext cx="85725" cy="221876"/>
    <xdr:sp macro="" textlink="">
      <xdr:nvSpPr>
        <xdr:cNvPr id="675" name="Text Box 15">
          <a:extLst>
            <a:ext uri="{FF2B5EF4-FFF2-40B4-BE49-F238E27FC236}">
              <a16:creationId xmlns:a16="http://schemas.microsoft.com/office/drawing/2014/main" id="{00000000-0008-0000-0C00-0000A3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438</xdr:row>
      <xdr:rowOff>0</xdr:rowOff>
    </xdr:from>
    <xdr:ext cx="85725" cy="221876"/>
    <xdr:sp macro="" textlink="">
      <xdr:nvSpPr>
        <xdr:cNvPr id="676" name="Text Box 15">
          <a:extLst>
            <a:ext uri="{FF2B5EF4-FFF2-40B4-BE49-F238E27FC236}">
              <a16:creationId xmlns:a16="http://schemas.microsoft.com/office/drawing/2014/main" id="{00000000-0008-0000-0C00-0000A4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439</xdr:row>
      <xdr:rowOff>0</xdr:rowOff>
    </xdr:from>
    <xdr:ext cx="85725" cy="221876"/>
    <xdr:sp macro="" textlink="">
      <xdr:nvSpPr>
        <xdr:cNvPr id="677" name="Text Box 15">
          <a:extLst>
            <a:ext uri="{FF2B5EF4-FFF2-40B4-BE49-F238E27FC236}">
              <a16:creationId xmlns:a16="http://schemas.microsoft.com/office/drawing/2014/main" id="{00000000-0008-0000-0C00-0000A5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439</xdr:row>
      <xdr:rowOff>0</xdr:rowOff>
    </xdr:from>
    <xdr:ext cx="85725" cy="221876"/>
    <xdr:sp macro="" textlink="">
      <xdr:nvSpPr>
        <xdr:cNvPr id="678" name="Text Box 15">
          <a:extLst>
            <a:ext uri="{FF2B5EF4-FFF2-40B4-BE49-F238E27FC236}">
              <a16:creationId xmlns:a16="http://schemas.microsoft.com/office/drawing/2014/main" id="{00000000-0008-0000-0C00-0000A6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438</xdr:row>
      <xdr:rowOff>0</xdr:rowOff>
    </xdr:from>
    <xdr:ext cx="85725" cy="221876"/>
    <xdr:sp macro="" textlink="">
      <xdr:nvSpPr>
        <xdr:cNvPr id="679" name="Text Box 15">
          <a:extLst>
            <a:ext uri="{FF2B5EF4-FFF2-40B4-BE49-F238E27FC236}">
              <a16:creationId xmlns:a16="http://schemas.microsoft.com/office/drawing/2014/main" id="{00000000-0008-0000-0C00-0000A702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438</xdr:row>
      <xdr:rowOff>0</xdr:rowOff>
    </xdr:from>
    <xdr:ext cx="85725" cy="221876"/>
    <xdr:sp macro="" textlink="">
      <xdr:nvSpPr>
        <xdr:cNvPr id="680" name="Text Box 15">
          <a:extLst>
            <a:ext uri="{FF2B5EF4-FFF2-40B4-BE49-F238E27FC236}">
              <a16:creationId xmlns:a16="http://schemas.microsoft.com/office/drawing/2014/main" id="{00000000-0008-0000-0C00-0000A8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438</xdr:row>
      <xdr:rowOff>0</xdr:rowOff>
    </xdr:from>
    <xdr:ext cx="85725" cy="221876"/>
    <xdr:sp macro="" textlink="">
      <xdr:nvSpPr>
        <xdr:cNvPr id="681" name="Text Box 15">
          <a:extLst>
            <a:ext uri="{FF2B5EF4-FFF2-40B4-BE49-F238E27FC236}">
              <a16:creationId xmlns:a16="http://schemas.microsoft.com/office/drawing/2014/main" id="{00000000-0008-0000-0C00-0000A9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438</xdr:row>
      <xdr:rowOff>0</xdr:rowOff>
    </xdr:from>
    <xdr:ext cx="85725" cy="221876"/>
    <xdr:sp macro="" textlink="">
      <xdr:nvSpPr>
        <xdr:cNvPr id="682" name="Text Box 15">
          <a:extLst>
            <a:ext uri="{FF2B5EF4-FFF2-40B4-BE49-F238E27FC236}">
              <a16:creationId xmlns:a16="http://schemas.microsoft.com/office/drawing/2014/main" id="{00000000-0008-0000-0C00-0000AA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438</xdr:row>
      <xdr:rowOff>0</xdr:rowOff>
    </xdr:from>
    <xdr:ext cx="85725" cy="221876"/>
    <xdr:sp macro="" textlink="">
      <xdr:nvSpPr>
        <xdr:cNvPr id="683" name="Text Box 15">
          <a:extLst>
            <a:ext uri="{FF2B5EF4-FFF2-40B4-BE49-F238E27FC236}">
              <a16:creationId xmlns:a16="http://schemas.microsoft.com/office/drawing/2014/main" id="{00000000-0008-0000-0C00-0000AB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438</xdr:row>
      <xdr:rowOff>0</xdr:rowOff>
    </xdr:from>
    <xdr:ext cx="85725" cy="221876"/>
    <xdr:sp macro="" textlink="">
      <xdr:nvSpPr>
        <xdr:cNvPr id="684" name="Text Box 15">
          <a:extLst>
            <a:ext uri="{FF2B5EF4-FFF2-40B4-BE49-F238E27FC236}">
              <a16:creationId xmlns:a16="http://schemas.microsoft.com/office/drawing/2014/main" id="{00000000-0008-0000-0C00-0000AC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438</xdr:row>
      <xdr:rowOff>0</xdr:rowOff>
    </xdr:from>
    <xdr:ext cx="85725" cy="221876"/>
    <xdr:sp macro="" textlink="">
      <xdr:nvSpPr>
        <xdr:cNvPr id="685" name="Text Box 15">
          <a:extLst>
            <a:ext uri="{FF2B5EF4-FFF2-40B4-BE49-F238E27FC236}">
              <a16:creationId xmlns:a16="http://schemas.microsoft.com/office/drawing/2014/main" id="{00000000-0008-0000-0C00-0000AD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438</xdr:row>
      <xdr:rowOff>0</xdr:rowOff>
    </xdr:from>
    <xdr:ext cx="85725" cy="221876"/>
    <xdr:sp macro="" textlink="">
      <xdr:nvSpPr>
        <xdr:cNvPr id="686" name="Text Box 15">
          <a:extLst>
            <a:ext uri="{FF2B5EF4-FFF2-40B4-BE49-F238E27FC236}">
              <a16:creationId xmlns:a16="http://schemas.microsoft.com/office/drawing/2014/main" id="{00000000-0008-0000-0C00-0000AE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438</xdr:row>
      <xdr:rowOff>0</xdr:rowOff>
    </xdr:from>
    <xdr:ext cx="85725" cy="221876"/>
    <xdr:sp macro="" textlink="">
      <xdr:nvSpPr>
        <xdr:cNvPr id="687" name="Text Box 15">
          <a:extLst>
            <a:ext uri="{FF2B5EF4-FFF2-40B4-BE49-F238E27FC236}">
              <a16:creationId xmlns:a16="http://schemas.microsoft.com/office/drawing/2014/main" id="{00000000-0008-0000-0C00-0000AF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439</xdr:row>
      <xdr:rowOff>0</xdr:rowOff>
    </xdr:from>
    <xdr:ext cx="85725" cy="221876"/>
    <xdr:sp macro="" textlink="">
      <xdr:nvSpPr>
        <xdr:cNvPr id="688" name="Text Box 15">
          <a:extLst>
            <a:ext uri="{FF2B5EF4-FFF2-40B4-BE49-F238E27FC236}">
              <a16:creationId xmlns:a16="http://schemas.microsoft.com/office/drawing/2014/main" id="{00000000-0008-0000-0C00-0000B0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439</xdr:row>
      <xdr:rowOff>0</xdr:rowOff>
    </xdr:from>
    <xdr:ext cx="85725" cy="221876"/>
    <xdr:sp macro="" textlink="">
      <xdr:nvSpPr>
        <xdr:cNvPr id="689" name="Text Box 15">
          <a:extLst>
            <a:ext uri="{FF2B5EF4-FFF2-40B4-BE49-F238E27FC236}">
              <a16:creationId xmlns:a16="http://schemas.microsoft.com/office/drawing/2014/main" id="{00000000-0008-0000-0C00-0000B1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439</xdr:row>
      <xdr:rowOff>0</xdr:rowOff>
    </xdr:from>
    <xdr:ext cx="85725" cy="221876"/>
    <xdr:sp macro="" textlink="">
      <xdr:nvSpPr>
        <xdr:cNvPr id="690" name="Text Box 15">
          <a:extLst>
            <a:ext uri="{FF2B5EF4-FFF2-40B4-BE49-F238E27FC236}">
              <a16:creationId xmlns:a16="http://schemas.microsoft.com/office/drawing/2014/main" id="{00000000-0008-0000-0C00-0000B2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439</xdr:row>
      <xdr:rowOff>0</xdr:rowOff>
    </xdr:from>
    <xdr:ext cx="85725" cy="221876"/>
    <xdr:sp macro="" textlink="">
      <xdr:nvSpPr>
        <xdr:cNvPr id="691" name="Text Box 15">
          <a:extLst>
            <a:ext uri="{FF2B5EF4-FFF2-40B4-BE49-F238E27FC236}">
              <a16:creationId xmlns:a16="http://schemas.microsoft.com/office/drawing/2014/main" id="{00000000-0008-0000-0C00-0000B3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439</xdr:row>
      <xdr:rowOff>0</xdr:rowOff>
    </xdr:from>
    <xdr:ext cx="85725" cy="221876"/>
    <xdr:sp macro="" textlink="">
      <xdr:nvSpPr>
        <xdr:cNvPr id="692" name="Text Box 15">
          <a:extLst>
            <a:ext uri="{FF2B5EF4-FFF2-40B4-BE49-F238E27FC236}">
              <a16:creationId xmlns:a16="http://schemas.microsoft.com/office/drawing/2014/main" id="{00000000-0008-0000-0C00-0000B4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439</xdr:row>
      <xdr:rowOff>0</xdr:rowOff>
    </xdr:from>
    <xdr:ext cx="85725" cy="221876"/>
    <xdr:sp macro="" textlink="">
      <xdr:nvSpPr>
        <xdr:cNvPr id="693" name="Text Box 15">
          <a:extLst>
            <a:ext uri="{FF2B5EF4-FFF2-40B4-BE49-F238E27FC236}">
              <a16:creationId xmlns:a16="http://schemas.microsoft.com/office/drawing/2014/main" id="{00000000-0008-0000-0C00-0000B5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439</xdr:row>
      <xdr:rowOff>0</xdr:rowOff>
    </xdr:from>
    <xdr:ext cx="85725" cy="221876"/>
    <xdr:sp macro="" textlink="">
      <xdr:nvSpPr>
        <xdr:cNvPr id="694" name="Text Box 15">
          <a:extLst>
            <a:ext uri="{FF2B5EF4-FFF2-40B4-BE49-F238E27FC236}">
              <a16:creationId xmlns:a16="http://schemas.microsoft.com/office/drawing/2014/main" id="{00000000-0008-0000-0C00-0000B6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439</xdr:row>
      <xdr:rowOff>0</xdr:rowOff>
    </xdr:from>
    <xdr:ext cx="85725" cy="221876"/>
    <xdr:sp macro="" textlink="">
      <xdr:nvSpPr>
        <xdr:cNvPr id="695" name="Text Box 15">
          <a:extLst>
            <a:ext uri="{FF2B5EF4-FFF2-40B4-BE49-F238E27FC236}">
              <a16:creationId xmlns:a16="http://schemas.microsoft.com/office/drawing/2014/main" id="{00000000-0008-0000-0C00-0000B7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439</xdr:row>
      <xdr:rowOff>0</xdr:rowOff>
    </xdr:from>
    <xdr:ext cx="85725" cy="221876"/>
    <xdr:sp macro="" textlink="">
      <xdr:nvSpPr>
        <xdr:cNvPr id="696" name="Text Box 15">
          <a:extLst>
            <a:ext uri="{FF2B5EF4-FFF2-40B4-BE49-F238E27FC236}">
              <a16:creationId xmlns:a16="http://schemas.microsoft.com/office/drawing/2014/main" id="{00000000-0008-0000-0C00-0000B8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439</xdr:row>
      <xdr:rowOff>0</xdr:rowOff>
    </xdr:from>
    <xdr:ext cx="85725" cy="221876"/>
    <xdr:sp macro="" textlink="">
      <xdr:nvSpPr>
        <xdr:cNvPr id="697" name="Text Box 15">
          <a:extLst>
            <a:ext uri="{FF2B5EF4-FFF2-40B4-BE49-F238E27FC236}">
              <a16:creationId xmlns:a16="http://schemas.microsoft.com/office/drawing/2014/main" id="{00000000-0008-0000-0C00-0000B9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439</xdr:row>
      <xdr:rowOff>0</xdr:rowOff>
    </xdr:from>
    <xdr:ext cx="85725" cy="221876"/>
    <xdr:sp macro="" textlink="">
      <xdr:nvSpPr>
        <xdr:cNvPr id="698" name="Text Box 15">
          <a:extLst>
            <a:ext uri="{FF2B5EF4-FFF2-40B4-BE49-F238E27FC236}">
              <a16:creationId xmlns:a16="http://schemas.microsoft.com/office/drawing/2014/main" id="{00000000-0008-0000-0C00-0000BA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439</xdr:row>
      <xdr:rowOff>0</xdr:rowOff>
    </xdr:from>
    <xdr:ext cx="85725" cy="221876"/>
    <xdr:sp macro="" textlink="">
      <xdr:nvSpPr>
        <xdr:cNvPr id="699" name="Text Box 15">
          <a:extLst>
            <a:ext uri="{FF2B5EF4-FFF2-40B4-BE49-F238E27FC236}">
              <a16:creationId xmlns:a16="http://schemas.microsoft.com/office/drawing/2014/main" id="{00000000-0008-0000-0C00-0000BB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439</xdr:row>
      <xdr:rowOff>0</xdr:rowOff>
    </xdr:from>
    <xdr:ext cx="85725" cy="221876"/>
    <xdr:sp macro="" textlink="">
      <xdr:nvSpPr>
        <xdr:cNvPr id="700" name="Text Box 15">
          <a:extLst>
            <a:ext uri="{FF2B5EF4-FFF2-40B4-BE49-F238E27FC236}">
              <a16:creationId xmlns:a16="http://schemas.microsoft.com/office/drawing/2014/main" id="{00000000-0008-0000-0C00-0000BC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439</xdr:row>
      <xdr:rowOff>0</xdr:rowOff>
    </xdr:from>
    <xdr:ext cx="85725" cy="221876"/>
    <xdr:sp macro="" textlink="">
      <xdr:nvSpPr>
        <xdr:cNvPr id="701" name="Text Box 15">
          <a:extLst>
            <a:ext uri="{FF2B5EF4-FFF2-40B4-BE49-F238E27FC236}">
              <a16:creationId xmlns:a16="http://schemas.microsoft.com/office/drawing/2014/main" id="{00000000-0008-0000-0C00-0000BD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439</xdr:row>
      <xdr:rowOff>0</xdr:rowOff>
    </xdr:from>
    <xdr:ext cx="85725" cy="221876"/>
    <xdr:sp macro="" textlink="">
      <xdr:nvSpPr>
        <xdr:cNvPr id="702" name="Text Box 15">
          <a:extLst>
            <a:ext uri="{FF2B5EF4-FFF2-40B4-BE49-F238E27FC236}">
              <a16:creationId xmlns:a16="http://schemas.microsoft.com/office/drawing/2014/main" id="{00000000-0008-0000-0C00-0000BE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439</xdr:row>
      <xdr:rowOff>0</xdr:rowOff>
    </xdr:from>
    <xdr:ext cx="85725" cy="221876"/>
    <xdr:sp macro="" textlink="">
      <xdr:nvSpPr>
        <xdr:cNvPr id="703" name="Text Box 15">
          <a:extLst>
            <a:ext uri="{FF2B5EF4-FFF2-40B4-BE49-F238E27FC236}">
              <a16:creationId xmlns:a16="http://schemas.microsoft.com/office/drawing/2014/main" id="{00000000-0008-0000-0C00-0000BF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440</xdr:row>
      <xdr:rowOff>0</xdr:rowOff>
    </xdr:from>
    <xdr:ext cx="85725" cy="221876"/>
    <xdr:sp macro="" textlink="">
      <xdr:nvSpPr>
        <xdr:cNvPr id="704" name="Text Box 15">
          <a:extLst>
            <a:ext uri="{FF2B5EF4-FFF2-40B4-BE49-F238E27FC236}">
              <a16:creationId xmlns:a16="http://schemas.microsoft.com/office/drawing/2014/main" id="{00000000-0008-0000-0C00-0000C0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440</xdr:row>
      <xdr:rowOff>0</xdr:rowOff>
    </xdr:from>
    <xdr:ext cx="85725" cy="221876"/>
    <xdr:sp macro="" textlink="">
      <xdr:nvSpPr>
        <xdr:cNvPr id="705" name="Text Box 15">
          <a:extLst>
            <a:ext uri="{FF2B5EF4-FFF2-40B4-BE49-F238E27FC236}">
              <a16:creationId xmlns:a16="http://schemas.microsoft.com/office/drawing/2014/main" id="{00000000-0008-0000-0C00-0000C1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439</xdr:row>
      <xdr:rowOff>0</xdr:rowOff>
    </xdr:from>
    <xdr:ext cx="85725" cy="221876"/>
    <xdr:sp macro="" textlink="">
      <xdr:nvSpPr>
        <xdr:cNvPr id="706" name="Text Box 15">
          <a:extLst>
            <a:ext uri="{FF2B5EF4-FFF2-40B4-BE49-F238E27FC236}">
              <a16:creationId xmlns:a16="http://schemas.microsoft.com/office/drawing/2014/main" id="{00000000-0008-0000-0C00-0000C202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439</xdr:row>
      <xdr:rowOff>0</xdr:rowOff>
    </xdr:from>
    <xdr:ext cx="85725" cy="221876"/>
    <xdr:sp macro="" textlink="">
      <xdr:nvSpPr>
        <xdr:cNvPr id="707" name="Text Box 15">
          <a:extLst>
            <a:ext uri="{FF2B5EF4-FFF2-40B4-BE49-F238E27FC236}">
              <a16:creationId xmlns:a16="http://schemas.microsoft.com/office/drawing/2014/main" id="{00000000-0008-0000-0C00-0000C3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439</xdr:row>
      <xdr:rowOff>0</xdr:rowOff>
    </xdr:from>
    <xdr:ext cx="85725" cy="221876"/>
    <xdr:sp macro="" textlink="">
      <xdr:nvSpPr>
        <xdr:cNvPr id="708" name="Text Box 15">
          <a:extLst>
            <a:ext uri="{FF2B5EF4-FFF2-40B4-BE49-F238E27FC236}">
              <a16:creationId xmlns:a16="http://schemas.microsoft.com/office/drawing/2014/main" id="{00000000-0008-0000-0C00-0000C4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439</xdr:row>
      <xdr:rowOff>0</xdr:rowOff>
    </xdr:from>
    <xdr:ext cx="85725" cy="221876"/>
    <xdr:sp macro="" textlink="">
      <xdr:nvSpPr>
        <xdr:cNvPr id="709" name="Text Box 15">
          <a:extLst>
            <a:ext uri="{FF2B5EF4-FFF2-40B4-BE49-F238E27FC236}">
              <a16:creationId xmlns:a16="http://schemas.microsoft.com/office/drawing/2014/main" id="{00000000-0008-0000-0C00-0000C5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439</xdr:row>
      <xdr:rowOff>0</xdr:rowOff>
    </xdr:from>
    <xdr:ext cx="85725" cy="221876"/>
    <xdr:sp macro="" textlink="">
      <xdr:nvSpPr>
        <xdr:cNvPr id="710" name="Text Box 15">
          <a:extLst>
            <a:ext uri="{FF2B5EF4-FFF2-40B4-BE49-F238E27FC236}">
              <a16:creationId xmlns:a16="http://schemas.microsoft.com/office/drawing/2014/main" id="{00000000-0008-0000-0C00-0000C6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439</xdr:row>
      <xdr:rowOff>0</xdr:rowOff>
    </xdr:from>
    <xdr:ext cx="85725" cy="221876"/>
    <xdr:sp macro="" textlink="">
      <xdr:nvSpPr>
        <xdr:cNvPr id="711" name="Text Box 15">
          <a:extLst>
            <a:ext uri="{FF2B5EF4-FFF2-40B4-BE49-F238E27FC236}">
              <a16:creationId xmlns:a16="http://schemas.microsoft.com/office/drawing/2014/main" id="{00000000-0008-0000-0C00-0000C7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439</xdr:row>
      <xdr:rowOff>0</xdr:rowOff>
    </xdr:from>
    <xdr:ext cx="85725" cy="221876"/>
    <xdr:sp macro="" textlink="">
      <xdr:nvSpPr>
        <xdr:cNvPr id="712" name="Text Box 15">
          <a:extLst>
            <a:ext uri="{FF2B5EF4-FFF2-40B4-BE49-F238E27FC236}">
              <a16:creationId xmlns:a16="http://schemas.microsoft.com/office/drawing/2014/main" id="{00000000-0008-0000-0C00-0000C8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439</xdr:row>
      <xdr:rowOff>0</xdr:rowOff>
    </xdr:from>
    <xdr:ext cx="85725" cy="221876"/>
    <xdr:sp macro="" textlink="">
      <xdr:nvSpPr>
        <xdr:cNvPr id="713" name="Text Box 15">
          <a:extLst>
            <a:ext uri="{FF2B5EF4-FFF2-40B4-BE49-F238E27FC236}">
              <a16:creationId xmlns:a16="http://schemas.microsoft.com/office/drawing/2014/main" id="{00000000-0008-0000-0C00-0000C9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439</xdr:row>
      <xdr:rowOff>0</xdr:rowOff>
    </xdr:from>
    <xdr:ext cx="85725" cy="221876"/>
    <xdr:sp macro="" textlink="">
      <xdr:nvSpPr>
        <xdr:cNvPr id="714" name="Text Box 15">
          <a:extLst>
            <a:ext uri="{FF2B5EF4-FFF2-40B4-BE49-F238E27FC236}">
              <a16:creationId xmlns:a16="http://schemas.microsoft.com/office/drawing/2014/main" id="{00000000-0008-0000-0C00-0000CA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440</xdr:row>
      <xdr:rowOff>0</xdr:rowOff>
    </xdr:from>
    <xdr:ext cx="85725" cy="221876"/>
    <xdr:sp macro="" textlink="">
      <xdr:nvSpPr>
        <xdr:cNvPr id="715" name="Text Box 15">
          <a:extLst>
            <a:ext uri="{FF2B5EF4-FFF2-40B4-BE49-F238E27FC236}">
              <a16:creationId xmlns:a16="http://schemas.microsoft.com/office/drawing/2014/main" id="{00000000-0008-0000-0C00-0000CB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440</xdr:row>
      <xdr:rowOff>0</xdr:rowOff>
    </xdr:from>
    <xdr:ext cx="85725" cy="221876"/>
    <xdr:sp macro="" textlink="">
      <xdr:nvSpPr>
        <xdr:cNvPr id="716" name="Text Box 15">
          <a:extLst>
            <a:ext uri="{FF2B5EF4-FFF2-40B4-BE49-F238E27FC236}">
              <a16:creationId xmlns:a16="http://schemas.microsoft.com/office/drawing/2014/main" id="{00000000-0008-0000-0C00-0000CC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440</xdr:row>
      <xdr:rowOff>0</xdr:rowOff>
    </xdr:from>
    <xdr:ext cx="85725" cy="221876"/>
    <xdr:sp macro="" textlink="">
      <xdr:nvSpPr>
        <xdr:cNvPr id="717" name="Text Box 15">
          <a:extLst>
            <a:ext uri="{FF2B5EF4-FFF2-40B4-BE49-F238E27FC236}">
              <a16:creationId xmlns:a16="http://schemas.microsoft.com/office/drawing/2014/main" id="{00000000-0008-0000-0C00-0000CD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440</xdr:row>
      <xdr:rowOff>0</xdr:rowOff>
    </xdr:from>
    <xdr:ext cx="85725" cy="221876"/>
    <xdr:sp macro="" textlink="">
      <xdr:nvSpPr>
        <xdr:cNvPr id="718" name="Text Box 15">
          <a:extLst>
            <a:ext uri="{FF2B5EF4-FFF2-40B4-BE49-F238E27FC236}">
              <a16:creationId xmlns:a16="http://schemas.microsoft.com/office/drawing/2014/main" id="{00000000-0008-0000-0C00-0000CE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440</xdr:row>
      <xdr:rowOff>0</xdr:rowOff>
    </xdr:from>
    <xdr:ext cx="85725" cy="221876"/>
    <xdr:sp macro="" textlink="">
      <xdr:nvSpPr>
        <xdr:cNvPr id="719" name="Text Box 15">
          <a:extLst>
            <a:ext uri="{FF2B5EF4-FFF2-40B4-BE49-F238E27FC236}">
              <a16:creationId xmlns:a16="http://schemas.microsoft.com/office/drawing/2014/main" id="{00000000-0008-0000-0C00-0000CF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440</xdr:row>
      <xdr:rowOff>0</xdr:rowOff>
    </xdr:from>
    <xdr:ext cx="85725" cy="221876"/>
    <xdr:sp macro="" textlink="">
      <xdr:nvSpPr>
        <xdr:cNvPr id="720" name="Text Box 15">
          <a:extLst>
            <a:ext uri="{FF2B5EF4-FFF2-40B4-BE49-F238E27FC236}">
              <a16:creationId xmlns:a16="http://schemas.microsoft.com/office/drawing/2014/main" id="{00000000-0008-0000-0C00-0000D0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440</xdr:row>
      <xdr:rowOff>0</xdr:rowOff>
    </xdr:from>
    <xdr:ext cx="85725" cy="221876"/>
    <xdr:sp macro="" textlink="">
      <xdr:nvSpPr>
        <xdr:cNvPr id="721" name="Text Box 15">
          <a:extLst>
            <a:ext uri="{FF2B5EF4-FFF2-40B4-BE49-F238E27FC236}">
              <a16:creationId xmlns:a16="http://schemas.microsoft.com/office/drawing/2014/main" id="{00000000-0008-0000-0C00-0000D1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440</xdr:row>
      <xdr:rowOff>0</xdr:rowOff>
    </xdr:from>
    <xdr:ext cx="85725" cy="221876"/>
    <xdr:sp macro="" textlink="">
      <xdr:nvSpPr>
        <xdr:cNvPr id="722" name="Text Box 15">
          <a:extLst>
            <a:ext uri="{FF2B5EF4-FFF2-40B4-BE49-F238E27FC236}">
              <a16:creationId xmlns:a16="http://schemas.microsoft.com/office/drawing/2014/main" id="{00000000-0008-0000-0C00-0000D2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440</xdr:row>
      <xdr:rowOff>0</xdr:rowOff>
    </xdr:from>
    <xdr:ext cx="85725" cy="221876"/>
    <xdr:sp macro="" textlink="">
      <xdr:nvSpPr>
        <xdr:cNvPr id="723" name="Text Box 15">
          <a:extLst>
            <a:ext uri="{FF2B5EF4-FFF2-40B4-BE49-F238E27FC236}">
              <a16:creationId xmlns:a16="http://schemas.microsoft.com/office/drawing/2014/main" id="{00000000-0008-0000-0C00-0000D3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440</xdr:row>
      <xdr:rowOff>0</xdr:rowOff>
    </xdr:from>
    <xdr:ext cx="85725" cy="221876"/>
    <xdr:sp macro="" textlink="">
      <xdr:nvSpPr>
        <xdr:cNvPr id="724" name="Text Box 15">
          <a:extLst>
            <a:ext uri="{FF2B5EF4-FFF2-40B4-BE49-F238E27FC236}">
              <a16:creationId xmlns:a16="http://schemas.microsoft.com/office/drawing/2014/main" id="{00000000-0008-0000-0C00-0000D4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440</xdr:row>
      <xdr:rowOff>0</xdr:rowOff>
    </xdr:from>
    <xdr:ext cx="85725" cy="221876"/>
    <xdr:sp macro="" textlink="">
      <xdr:nvSpPr>
        <xdr:cNvPr id="725" name="Text Box 15">
          <a:extLst>
            <a:ext uri="{FF2B5EF4-FFF2-40B4-BE49-F238E27FC236}">
              <a16:creationId xmlns:a16="http://schemas.microsoft.com/office/drawing/2014/main" id="{00000000-0008-0000-0C00-0000D5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440</xdr:row>
      <xdr:rowOff>0</xdr:rowOff>
    </xdr:from>
    <xdr:ext cx="85725" cy="221876"/>
    <xdr:sp macro="" textlink="">
      <xdr:nvSpPr>
        <xdr:cNvPr id="726" name="Text Box 15">
          <a:extLst>
            <a:ext uri="{FF2B5EF4-FFF2-40B4-BE49-F238E27FC236}">
              <a16:creationId xmlns:a16="http://schemas.microsoft.com/office/drawing/2014/main" id="{00000000-0008-0000-0C00-0000D6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440</xdr:row>
      <xdr:rowOff>0</xdr:rowOff>
    </xdr:from>
    <xdr:ext cx="85725" cy="221876"/>
    <xdr:sp macro="" textlink="">
      <xdr:nvSpPr>
        <xdr:cNvPr id="727" name="Text Box 15">
          <a:extLst>
            <a:ext uri="{FF2B5EF4-FFF2-40B4-BE49-F238E27FC236}">
              <a16:creationId xmlns:a16="http://schemas.microsoft.com/office/drawing/2014/main" id="{00000000-0008-0000-0C00-0000D7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440</xdr:row>
      <xdr:rowOff>0</xdr:rowOff>
    </xdr:from>
    <xdr:ext cx="85725" cy="221876"/>
    <xdr:sp macro="" textlink="">
      <xdr:nvSpPr>
        <xdr:cNvPr id="728" name="Text Box 15">
          <a:extLst>
            <a:ext uri="{FF2B5EF4-FFF2-40B4-BE49-F238E27FC236}">
              <a16:creationId xmlns:a16="http://schemas.microsoft.com/office/drawing/2014/main" id="{00000000-0008-0000-0C00-0000D8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440</xdr:row>
      <xdr:rowOff>0</xdr:rowOff>
    </xdr:from>
    <xdr:ext cx="85725" cy="221876"/>
    <xdr:sp macro="" textlink="">
      <xdr:nvSpPr>
        <xdr:cNvPr id="729" name="Text Box 15">
          <a:extLst>
            <a:ext uri="{FF2B5EF4-FFF2-40B4-BE49-F238E27FC236}">
              <a16:creationId xmlns:a16="http://schemas.microsoft.com/office/drawing/2014/main" id="{00000000-0008-0000-0C00-0000D9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440</xdr:row>
      <xdr:rowOff>0</xdr:rowOff>
    </xdr:from>
    <xdr:ext cx="85725" cy="221876"/>
    <xdr:sp macro="" textlink="">
      <xdr:nvSpPr>
        <xdr:cNvPr id="730" name="Text Box 15">
          <a:extLst>
            <a:ext uri="{FF2B5EF4-FFF2-40B4-BE49-F238E27FC236}">
              <a16:creationId xmlns:a16="http://schemas.microsoft.com/office/drawing/2014/main" id="{00000000-0008-0000-0C00-0000DA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441</xdr:row>
      <xdr:rowOff>0</xdr:rowOff>
    </xdr:from>
    <xdr:ext cx="85725" cy="221876"/>
    <xdr:sp macro="" textlink="">
      <xdr:nvSpPr>
        <xdr:cNvPr id="731" name="Text Box 15">
          <a:extLst>
            <a:ext uri="{FF2B5EF4-FFF2-40B4-BE49-F238E27FC236}">
              <a16:creationId xmlns:a16="http://schemas.microsoft.com/office/drawing/2014/main" id="{00000000-0008-0000-0C00-0000DB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441</xdr:row>
      <xdr:rowOff>0</xdr:rowOff>
    </xdr:from>
    <xdr:ext cx="85725" cy="221876"/>
    <xdr:sp macro="" textlink="">
      <xdr:nvSpPr>
        <xdr:cNvPr id="732" name="Text Box 15">
          <a:extLst>
            <a:ext uri="{FF2B5EF4-FFF2-40B4-BE49-F238E27FC236}">
              <a16:creationId xmlns:a16="http://schemas.microsoft.com/office/drawing/2014/main" id="{00000000-0008-0000-0C00-0000DC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440</xdr:row>
      <xdr:rowOff>0</xdr:rowOff>
    </xdr:from>
    <xdr:ext cx="85725" cy="221876"/>
    <xdr:sp macro="" textlink="">
      <xdr:nvSpPr>
        <xdr:cNvPr id="733" name="Text Box 15">
          <a:extLst>
            <a:ext uri="{FF2B5EF4-FFF2-40B4-BE49-F238E27FC236}">
              <a16:creationId xmlns:a16="http://schemas.microsoft.com/office/drawing/2014/main" id="{00000000-0008-0000-0C00-0000DD02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440</xdr:row>
      <xdr:rowOff>0</xdr:rowOff>
    </xdr:from>
    <xdr:ext cx="85725" cy="221876"/>
    <xdr:sp macro="" textlink="">
      <xdr:nvSpPr>
        <xdr:cNvPr id="734" name="Text Box 15">
          <a:extLst>
            <a:ext uri="{FF2B5EF4-FFF2-40B4-BE49-F238E27FC236}">
              <a16:creationId xmlns:a16="http://schemas.microsoft.com/office/drawing/2014/main" id="{00000000-0008-0000-0C00-0000DE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440</xdr:row>
      <xdr:rowOff>0</xdr:rowOff>
    </xdr:from>
    <xdr:ext cx="85725" cy="221876"/>
    <xdr:sp macro="" textlink="">
      <xdr:nvSpPr>
        <xdr:cNvPr id="735" name="Text Box 15">
          <a:extLst>
            <a:ext uri="{FF2B5EF4-FFF2-40B4-BE49-F238E27FC236}">
              <a16:creationId xmlns:a16="http://schemas.microsoft.com/office/drawing/2014/main" id="{00000000-0008-0000-0C00-0000DF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440</xdr:row>
      <xdr:rowOff>0</xdr:rowOff>
    </xdr:from>
    <xdr:ext cx="85725" cy="221876"/>
    <xdr:sp macro="" textlink="">
      <xdr:nvSpPr>
        <xdr:cNvPr id="736" name="Text Box 15">
          <a:extLst>
            <a:ext uri="{FF2B5EF4-FFF2-40B4-BE49-F238E27FC236}">
              <a16:creationId xmlns:a16="http://schemas.microsoft.com/office/drawing/2014/main" id="{00000000-0008-0000-0C00-0000E0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440</xdr:row>
      <xdr:rowOff>0</xdr:rowOff>
    </xdr:from>
    <xdr:ext cx="85725" cy="221876"/>
    <xdr:sp macro="" textlink="">
      <xdr:nvSpPr>
        <xdr:cNvPr id="737" name="Text Box 15">
          <a:extLst>
            <a:ext uri="{FF2B5EF4-FFF2-40B4-BE49-F238E27FC236}">
              <a16:creationId xmlns:a16="http://schemas.microsoft.com/office/drawing/2014/main" id="{00000000-0008-0000-0C00-0000E1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440</xdr:row>
      <xdr:rowOff>0</xdr:rowOff>
    </xdr:from>
    <xdr:ext cx="85725" cy="221876"/>
    <xdr:sp macro="" textlink="">
      <xdr:nvSpPr>
        <xdr:cNvPr id="738" name="Text Box 15">
          <a:extLst>
            <a:ext uri="{FF2B5EF4-FFF2-40B4-BE49-F238E27FC236}">
              <a16:creationId xmlns:a16="http://schemas.microsoft.com/office/drawing/2014/main" id="{00000000-0008-0000-0C00-0000E2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440</xdr:row>
      <xdr:rowOff>0</xdr:rowOff>
    </xdr:from>
    <xdr:ext cx="85725" cy="221876"/>
    <xdr:sp macro="" textlink="">
      <xdr:nvSpPr>
        <xdr:cNvPr id="739" name="Text Box 15">
          <a:extLst>
            <a:ext uri="{FF2B5EF4-FFF2-40B4-BE49-F238E27FC236}">
              <a16:creationId xmlns:a16="http://schemas.microsoft.com/office/drawing/2014/main" id="{00000000-0008-0000-0C00-0000E3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440</xdr:row>
      <xdr:rowOff>0</xdr:rowOff>
    </xdr:from>
    <xdr:ext cx="85725" cy="221876"/>
    <xdr:sp macro="" textlink="">
      <xdr:nvSpPr>
        <xdr:cNvPr id="740" name="Text Box 15">
          <a:extLst>
            <a:ext uri="{FF2B5EF4-FFF2-40B4-BE49-F238E27FC236}">
              <a16:creationId xmlns:a16="http://schemas.microsoft.com/office/drawing/2014/main" id="{00000000-0008-0000-0C00-0000E4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440</xdr:row>
      <xdr:rowOff>0</xdr:rowOff>
    </xdr:from>
    <xdr:ext cx="85725" cy="221876"/>
    <xdr:sp macro="" textlink="">
      <xdr:nvSpPr>
        <xdr:cNvPr id="741" name="Text Box 15">
          <a:extLst>
            <a:ext uri="{FF2B5EF4-FFF2-40B4-BE49-F238E27FC236}">
              <a16:creationId xmlns:a16="http://schemas.microsoft.com/office/drawing/2014/main" id="{00000000-0008-0000-0C00-0000E5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441</xdr:row>
      <xdr:rowOff>0</xdr:rowOff>
    </xdr:from>
    <xdr:ext cx="85725" cy="221876"/>
    <xdr:sp macro="" textlink="">
      <xdr:nvSpPr>
        <xdr:cNvPr id="742" name="Text Box 15">
          <a:extLst>
            <a:ext uri="{FF2B5EF4-FFF2-40B4-BE49-F238E27FC236}">
              <a16:creationId xmlns:a16="http://schemas.microsoft.com/office/drawing/2014/main" id="{00000000-0008-0000-0C00-0000E6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441</xdr:row>
      <xdr:rowOff>0</xdr:rowOff>
    </xdr:from>
    <xdr:ext cx="85725" cy="221876"/>
    <xdr:sp macro="" textlink="">
      <xdr:nvSpPr>
        <xdr:cNvPr id="743" name="Text Box 15">
          <a:extLst>
            <a:ext uri="{FF2B5EF4-FFF2-40B4-BE49-F238E27FC236}">
              <a16:creationId xmlns:a16="http://schemas.microsoft.com/office/drawing/2014/main" id="{00000000-0008-0000-0C00-0000E7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441</xdr:row>
      <xdr:rowOff>0</xdr:rowOff>
    </xdr:from>
    <xdr:ext cx="85725" cy="221876"/>
    <xdr:sp macro="" textlink="">
      <xdr:nvSpPr>
        <xdr:cNvPr id="744" name="Text Box 15">
          <a:extLst>
            <a:ext uri="{FF2B5EF4-FFF2-40B4-BE49-F238E27FC236}">
              <a16:creationId xmlns:a16="http://schemas.microsoft.com/office/drawing/2014/main" id="{00000000-0008-0000-0C00-0000E8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441</xdr:row>
      <xdr:rowOff>0</xdr:rowOff>
    </xdr:from>
    <xdr:ext cx="85725" cy="221876"/>
    <xdr:sp macro="" textlink="">
      <xdr:nvSpPr>
        <xdr:cNvPr id="745" name="Text Box 15">
          <a:extLst>
            <a:ext uri="{FF2B5EF4-FFF2-40B4-BE49-F238E27FC236}">
              <a16:creationId xmlns:a16="http://schemas.microsoft.com/office/drawing/2014/main" id="{00000000-0008-0000-0C00-0000E9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441</xdr:row>
      <xdr:rowOff>0</xdr:rowOff>
    </xdr:from>
    <xdr:ext cx="85725" cy="221876"/>
    <xdr:sp macro="" textlink="">
      <xdr:nvSpPr>
        <xdr:cNvPr id="746" name="Text Box 15">
          <a:extLst>
            <a:ext uri="{FF2B5EF4-FFF2-40B4-BE49-F238E27FC236}">
              <a16:creationId xmlns:a16="http://schemas.microsoft.com/office/drawing/2014/main" id="{00000000-0008-0000-0C00-0000EA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441</xdr:row>
      <xdr:rowOff>0</xdr:rowOff>
    </xdr:from>
    <xdr:ext cx="85725" cy="221876"/>
    <xdr:sp macro="" textlink="">
      <xdr:nvSpPr>
        <xdr:cNvPr id="747" name="Text Box 15">
          <a:extLst>
            <a:ext uri="{FF2B5EF4-FFF2-40B4-BE49-F238E27FC236}">
              <a16:creationId xmlns:a16="http://schemas.microsoft.com/office/drawing/2014/main" id="{00000000-0008-0000-0C00-0000EB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441</xdr:row>
      <xdr:rowOff>0</xdr:rowOff>
    </xdr:from>
    <xdr:ext cx="85725" cy="221876"/>
    <xdr:sp macro="" textlink="">
      <xdr:nvSpPr>
        <xdr:cNvPr id="748" name="Text Box 15">
          <a:extLst>
            <a:ext uri="{FF2B5EF4-FFF2-40B4-BE49-F238E27FC236}">
              <a16:creationId xmlns:a16="http://schemas.microsoft.com/office/drawing/2014/main" id="{00000000-0008-0000-0C00-0000EC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441</xdr:row>
      <xdr:rowOff>0</xdr:rowOff>
    </xdr:from>
    <xdr:ext cx="85725" cy="221876"/>
    <xdr:sp macro="" textlink="">
      <xdr:nvSpPr>
        <xdr:cNvPr id="749" name="Text Box 15">
          <a:extLst>
            <a:ext uri="{FF2B5EF4-FFF2-40B4-BE49-F238E27FC236}">
              <a16:creationId xmlns:a16="http://schemas.microsoft.com/office/drawing/2014/main" id="{00000000-0008-0000-0C00-0000ED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441</xdr:row>
      <xdr:rowOff>0</xdr:rowOff>
    </xdr:from>
    <xdr:ext cx="85725" cy="221876"/>
    <xdr:sp macro="" textlink="">
      <xdr:nvSpPr>
        <xdr:cNvPr id="750" name="Text Box 15">
          <a:extLst>
            <a:ext uri="{FF2B5EF4-FFF2-40B4-BE49-F238E27FC236}">
              <a16:creationId xmlns:a16="http://schemas.microsoft.com/office/drawing/2014/main" id="{00000000-0008-0000-0C00-0000EE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441</xdr:row>
      <xdr:rowOff>0</xdr:rowOff>
    </xdr:from>
    <xdr:ext cx="85725" cy="221876"/>
    <xdr:sp macro="" textlink="">
      <xdr:nvSpPr>
        <xdr:cNvPr id="751" name="Text Box 15">
          <a:extLst>
            <a:ext uri="{FF2B5EF4-FFF2-40B4-BE49-F238E27FC236}">
              <a16:creationId xmlns:a16="http://schemas.microsoft.com/office/drawing/2014/main" id="{00000000-0008-0000-0C00-0000EF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441</xdr:row>
      <xdr:rowOff>0</xdr:rowOff>
    </xdr:from>
    <xdr:ext cx="85725" cy="221876"/>
    <xdr:sp macro="" textlink="">
      <xdr:nvSpPr>
        <xdr:cNvPr id="752" name="Text Box 15">
          <a:extLst>
            <a:ext uri="{FF2B5EF4-FFF2-40B4-BE49-F238E27FC236}">
              <a16:creationId xmlns:a16="http://schemas.microsoft.com/office/drawing/2014/main" id="{00000000-0008-0000-0C00-0000F0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441</xdr:row>
      <xdr:rowOff>0</xdr:rowOff>
    </xdr:from>
    <xdr:ext cx="85725" cy="221876"/>
    <xdr:sp macro="" textlink="">
      <xdr:nvSpPr>
        <xdr:cNvPr id="753" name="Text Box 15">
          <a:extLst>
            <a:ext uri="{FF2B5EF4-FFF2-40B4-BE49-F238E27FC236}">
              <a16:creationId xmlns:a16="http://schemas.microsoft.com/office/drawing/2014/main" id="{00000000-0008-0000-0C00-0000F102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441</xdr:row>
      <xdr:rowOff>0</xdr:rowOff>
    </xdr:from>
    <xdr:ext cx="85725" cy="221876"/>
    <xdr:sp macro="" textlink="">
      <xdr:nvSpPr>
        <xdr:cNvPr id="754" name="Text Box 15">
          <a:extLst>
            <a:ext uri="{FF2B5EF4-FFF2-40B4-BE49-F238E27FC236}">
              <a16:creationId xmlns:a16="http://schemas.microsoft.com/office/drawing/2014/main" id="{00000000-0008-0000-0C00-0000F2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441</xdr:row>
      <xdr:rowOff>0</xdr:rowOff>
    </xdr:from>
    <xdr:ext cx="85725" cy="221876"/>
    <xdr:sp macro="" textlink="">
      <xdr:nvSpPr>
        <xdr:cNvPr id="755" name="Text Box 15">
          <a:extLst>
            <a:ext uri="{FF2B5EF4-FFF2-40B4-BE49-F238E27FC236}">
              <a16:creationId xmlns:a16="http://schemas.microsoft.com/office/drawing/2014/main" id="{00000000-0008-0000-0C00-0000F3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441</xdr:row>
      <xdr:rowOff>0</xdr:rowOff>
    </xdr:from>
    <xdr:ext cx="85725" cy="221876"/>
    <xdr:sp macro="" textlink="">
      <xdr:nvSpPr>
        <xdr:cNvPr id="756" name="Text Box 15">
          <a:extLst>
            <a:ext uri="{FF2B5EF4-FFF2-40B4-BE49-F238E27FC236}">
              <a16:creationId xmlns:a16="http://schemas.microsoft.com/office/drawing/2014/main" id="{00000000-0008-0000-0C00-0000F4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441</xdr:row>
      <xdr:rowOff>0</xdr:rowOff>
    </xdr:from>
    <xdr:ext cx="85725" cy="221876"/>
    <xdr:sp macro="" textlink="">
      <xdr:nvSpPr>
        <xdr:cNvPr id="757" name="Text Box 15">
          <a:extLst>
            <a:ext uri="{FF2B5EF4-FFF2-40B4-BE49-F238E27FC236}">
              <a16:creationId xmlns:a16="http://schemas.microsoft.com/office/drawing/2014/main" id="{00000000-0008-0000-0C00-0000F502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443</xdr:row>
      <xdr:rowOff>0</xdr:rowOff>
    </xdr:from>
    <xdr:ext cx="85725" cy="221876"/>
    <xdr:sp macro="" textlink="">
      <xdr:nvSpPr>
        <xdr:cNvPr id="758" name="Text Box 15">
          <a:extLst>
            <a:ext uri="{FF2B5EF4-FFF2-40B4-BE49-F238E27FC236}">
              <a16:creationId xmlns:a16="http://schemas.microsoft.com/office/drawing/2014/main" id="{00000000-0008-0000-0C00-0000F6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443</xdr:row>
      <xdr:rowOff>0</xdr:rowOff>
    </xdr:from>
    <xdr:ext cx="85725" cy="221876"/>
    <xdr:sp macro="" textlink="">
      <xdr:nvSpPr>
        <xdr:cNvPr id="759" name="Text Box 15">
          <a:extLst>
            <a:ext uri="{FF2B5EF4-FFF2-40B4-BE49-F238E27FC236}">
              <a16:creationId xmlns:a16="http://schemas.microsoft.com/office/drawing/2014/main" id="{00000000-0008-0000-0C00-0000F702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441</xdr:row>
      <xdr:rowOff>0</xdr:rowOff>
    </xdr:from>
    <xdr:ext cx="85725" cy="221876"/>
    <xdr:sp macro="" textlink="">
      <xdr:nvSpPr>
        <xdr:cNvPr id="760" name="Text Box 15">
          <a:extLst>
            <a:ext uri="{FF2B5EF4-FFF2-40B4-BE49-F238E27FC236}">
              <a16:creationId xmlns:a16="http://schemas.microsoft.com/office/drawing/2014/main" id="{00000000-0008-0000-0C00-0000F8020000}"/>
            </a:ext>
          </a:extLst>
        </xdr:cNvPr>
        <xdr:cNvSpPr txBox="1">
          <a:spLocks noChangeArrowheads="1"/>
        </xdr:cNvSpPr>
      </xdr:nvSpPr>
      <xdr:spPr bwMode="auto">
        <a:xfrm>
          <a:off x="4456043"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441</xdr:row>
      <xdr:rowOff>0</xdr:rowOff>
    </xdr:from>
    <xdr:ext cx="85725" cy="221876"/>
    <xdr:sp macro="" textlink="">
      <xdr:nvSpPr>
        <xdr:cNvPr id="761" name="Text Box 15">
          <a:extLst>
            <a:ext uri="{FF2B5EF4-FFF2-40B4-BE49-F238E27FC236}">
              <a16:creationId xmlns:a16="http://schemas.microsoft.com/office/drawing/2014/main" id="{00000000-0008-0000-0C00-0000F9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441</xdr:row>
      <xdr:rowOff>0</xdr:rowOff>
    </xdr:from>
    <xdr:ext cx="85725" cy="221876"/>
    <xdr:sp macro="" textlink="">
      <xdr:nvSpPr>
        <xdr:cNvPr id="762" name="Text Box 15">
          <a:extLst>
            <a:ext uri="{FF2B5EF4-FFF2-40B4-BE49-F238E27FC236}">
              <a16:creationId xmlns:a16="http://schemas.microsoft.com/office/drawing/2014/main" id="{00000000-0008-0000-0C00-0000FA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441</xdr:row>
      <xdr:rowOff>0</xdr:rowOff>
    </xdr:from>
    <xdr:ext cx="85725" cy="221876"/>
    <xdr:sp macro="" textlink="">
      <xdr:nvSpPr>
        <xdr:cNvPr id="763" name="Text Box 15">
          <a:extLst>
            <a:ext uri="{FF2B5EF4-FFF2-40B4-BE49-F238E27FC236}">
              <a16:creationId xmlns:a16="http://schemas.microsoft.com/office/drawing/2014/main" id="{00000000-0008-0000-0C00-0000FB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441</xdr:row>
      <xdr:rowOff>0</xdr:rowOff>
    </xdr:from>
    <xdr:ext cx="85725" cy="221876"/>
    <xdr:sp macro="" textlink="">
      <xdr:nvSpPr>
        <xdr:cNvPr id="764" name="Text Box 15">
          <a:extLst>
            <a:ext uri="{FF2B5EF4-FFF2-40B4-BE49-F238E27FC236}">
              <a16:creationId xmlns:a16="http://schemas.microsoft.com/office/drawing/2014/main" id="{00000000-0008-0000-0C00-0000FC020000}"/>
            </a:ext>
          </a:extLst>
        </xdr:cNvPr>
        <xdr:cNvSpPr txBox="1">
          <a:spLocks noChangeArrowheads="1"/>
        </xdr:cNvSpPr>
      </xdr:nvSpPr>
      <xdr:spPr bwMode="auto">
        <a:xfrm>
          <a:off x="5499652"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441</xdr:row>
      <xdr:rowOff>0</xdr:rowOff>
    </xdr:from>
    <xdr:ext cx="85725" cy="221876"/>
    <xdr:sp macro="" textlink="">
      <xdr:nvSpPr>
        <xdr:cNvPr id="765" name="Text Box 15">
          <a:extLst>
            <a:ext uri="{FF2B5EF4-FFF2-40B4-BE49-F238E27FC236}">
              <a16:creationId xmlns:a16="http://schemas.microsoft.com/office/drawing/2014/main" id="{00000000-0008-0000-0C00-0000FD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441</xdr:row>
      <xdr:rowOff>0</xdr:rowOff>
    </xdr:from>
    <xdr:ext cx="85725" cy="221876"/>
    <xdr:sp macro="" textlink="">
      <xdr:nvSpPr>
        <xdr:cNvPr id="766" name="Text Box 15">
          <a:extLst>
            <a:ext uri="{FF2B5EF4-FFF2-40B4-BE49-F238E27FC236}">
              <a16:creationId xmlns:a16="http://schemas.microsoft.com/office/drawing/2014/main" id="{00000000-0008-0000-0C00-0000FE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441</xdr:row>
      <xdr:rowOff>0</xdr:rowOff>
    </xdr:from>
    <xdr:ext cx="85725" cy="221876"/>
    <xdr:sp macro="" textlink="">
      <xdr:nvSpPr>
        <xdr:cNvPr id="767" name="Text Box 15">
          <a:extLst>
            <a:ext uri="{FF2B5EF4-FFF2-40B4-BE49-F238E27FC236}">
              <a16:creationId xmlns:a16="http://schemas.microsoft.com/office/drawing/2014/main" id="{00000000-0008-0000-0C00-0000FF02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441</xdr:row>
      <xdr:rowOff>0</xdr:rowOff>
    </xdr:from>
    <xdr:ext cx="85725" cy="221876"/>
    <xdr:sp macro="" textlink="">
      <xdr:nvSpPr>
        <xdr:cNvPr id="768" name="Text Box 15">
          <a:extLst>
            <a:ext uri="{FF2B5EF4-FFF2-40B4-BE49-F238E27FC236}">
              <a16:creationId xmlns:a16="http://schemas.microsoft.com/office/drawing/2014/main" id="{00000000-0008-0000-0C00-000000030000}"/>
            </a:ext>
          </a:extLst>
        </xdr:cNvPr>
        <xdr:cNvSpPr txBox="1">
          <a:spLocks noChangeArrowheads="1"/>
        </xdr:cNvSpPr>
      </xdr:nvSpPr>
      <xdr:spPr bwMode="auto">
        <a:xfrm>
          <a:off x="4911587" y="568186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769" name="Text Box 15">
          <a:extLst>
            <a:ext uri="{FF2B5EF4-FFF2-40B4-BE49-F238E27FC236}">
              <a16:creationId xmlns:a16="http://schemas.microsoft.com/office/drawing/2014/main" id="{00000000-0008-0000-0C00-00000103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770" name="Text Box 15">
          <a:extLst>
            <a:ext uri="{FF2B5EF4-FFF2-40B4-BE49-F238E27FC236}">
              <a16:creationId xmlns:a16="http://schemas.microsoft.com/office/drawing/2014/main" id="{00000000-0008-0000-0C00-00000203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771" name="Text Box 15">
          <a:extLst>
            <a:ext uri="{FF2B5EF4-FFF2-40B4-BE49-F238E27FC236}">
              <a16:creationId xmlns:a16="http://schemas.microsoft.com/office/drawing/2014/main" id="{00000000-0008-0000-0C00-00000303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772" name="Text Box 15">
          <a:extLst>
            <a:ext uri="{FF2B5EF4-FFF2-40B4-BE49-F238E27FC236}">
              <a16:creationId xmlns:a16="http://schemas.microsoft.com/office/drawing/2014/main" id="{00000000-0008-0000-0C00-00000403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773" name="Text Box 15">
          <a:extLst>
            <a:ext uri="{FF2B5EF4-FFF2-40B4-BE49-F238E27FC236}">
              <a16:creationId xmlns:a16="http://schemas.microsoft.com/office/drawing/2014/main" id="{00000000-0008-0000-0C00-00000503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774" name="Text Box 15">
          <a:extLst>
            <a:ext uri="{FF2B5EF4-FFF2-40B4-BE49-F238E27FC236}">
              <a16:creationId xmlns:a16="http://schemas.microsoft.com/office/drawing/2014/main" id="{00000000-0008-0000-0C00-00000603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775" name="Text Box 15">
          <a:extLst>
            <a:ext uri="{FF2B5EF4-FFF2-40B4-BE49-F238E27FC236}">
              <a16:creationId xmlns:a16="http://schemas.microsoft.com/office/drawing/2014/main" id="{00000000-0008-0000-0C00-00000703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443</xdr:row>
      <xdr:rowOff>0</xdr:rowOff>
    </xdr:from>
    <xdr:ext cx="85725" cy="221876"/>
    <xdr:sp macro="" textlink="">
      <xdr:nvSpPr>
        <xdr:cNvPr id="776" name="Text Box 15">
          <a:extLst>
            <a:ext uri="{FF2B5EF4-FFF2-40B4-BE49-F238E27FC236}">
              <a16:creationId xmlns:a16="http://schemas.microsoft.com/office/drawing/2014/main" id="{00000000-0008-0000-0C00-000008030000}"/>
            </a:ext>
          </a:extLst>
        </xdr:cNvPr>
        <xdr:cNvSpPr txBox="1">
          <a:spLocks noChangeArrowheads="1"/>
        </xdr:cNvSpPr>
      </xdr:nvSpPr>
      <xdr:spPr bwMode="auto">
        <a:xfrm>
          <a:off x="4456043"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777" name="Text Box 15">
          <a:extLst>
            <a:ext uri="{FF2B5EF4-FFF2-40B4-BE49-F238E27FC236}">
              <a16:creationId xmlns:a16="http://schemas.microsoft.com/office/drawing/2014/main" id="{00000000-0008-0000-0C00-00000903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778" name="Text Box 15">
          <a:extLst>
            <a:ext uri="{FF2B5EF4-FFF2-40B4-BE49-F238E27FC236}">
              <a16:creationId xmlns:a16="http://schemas.microsoft.com/office/drawing/2014/main" id="{00000000-0008-0000-0C00-00000A03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779" name="Text Box 15">
          <a:extLst>
            <a:ext uri="{FF2B5EF4-FFF2-40B4-BE49-F238E27FC236}">
              <a16:creationId xmlns:a16="http://schemas.microsoft.com/office/drawing/2014/main" id="{00000000-0008-0000-0C00-00000B030000}"/>
            </a:ext>
          </a:extLst>
        </xdr:cNvPr>
        <xdr:cNvSpPr txBox="1">
          <a:spLocks noChangeArrowheads="1"/>
        </xdr:cNvSpPr>
      </xdr:nvSpPr>
      <xdr:spPr bwMode="auto">
        <a:xfrm>
          <a:off x="5499652"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781" name="Text Box 15">
          <a:extLst>
            <a:ext uri="{FF2B5EF4-FFF2-40B4-BE49-F238E27FC236}">
              <a16:creationId xmlns:a16="http://schemas.microsoft.com/office/drawing/2014/main" id="{00000000-0008-0000-0C00-00000D03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782" name="Text Box 15">
          <a:extLst>
            <a:ext uri="{FF2B5EF4-FFF2-40B4-BE49-F238E27FC236}">
              <a16:creationId xmlns:a16="http://schemas.microsoft.com/office/drawing/2014/main" id="{00000000-0008-0000-0C00-00000E03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783" name="Text Box 15">
          <a:extLst>
            <a:ext uri="{FF2B5EF4-FFF2-40B4-BE49-F238E27FC236}">
              <a16:creationId xmlns:a16="http://schemas.microsoft.com/office/drawing/2014/main" id="{00000000-0008-0000-0C00-00000F03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784" name="Text Box 15">
          <a:extLst>
            <a:ext uri="{FF2B5EF4-FFF2-40B4-BE49-F238E27FC236}">
              <a16:creationId xmlns:a16="http://schemas.microsoft.com/office/drawing/2014/main" id="{00000000-0008-0000-0C00-000010030000}"/>
            </a:ext>
          </a:extLst>
        </xdr:cNvPr>
        <xdr:cNvSpPr txBox="1">
          <a:spLocks noChangeArrowheads="1"/>
        </xdr:cNvSpPr>
      </xdr:nvSpPr>
      <xdr:spPr bwMode="auto">
        <a:xfrm>
          <a:off x="4911587" y="570091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361</xdr:row>
      <xdr:rowOff>0</xdr:rowOff>
    </xdr:from>
    <xdr:ext cx="85725" cy="221876"/>
    <xdr:sp macro="" textlink="">
      <xdr:nvSpPr>
        <xdr:cNvPr id="785" name="Text Box 15">
          <a:extLst>
            <a:ext uri="{FF2B5EF4-FFF2-40B4-BE49-F238E27FC236}">
              <a16:creationId xmlns:a16="http://schemas.microsoft.com/office/drawing/2014/main" id="{00000000-0008-0000-0C00-000011030000}"/>
            </a:ext>
          </a:extLst>
        </xdr:cNvPr>
        <xdr:cNvSpPr txBox="1">
          <a:spLocks noChangeArrowheads="1"/>
        </xdr:cNvSpPr>
      </xdr:nvSpPr>
      <xdr:spPr bwMode="auto">
        <a:xfrm>
          <a:off x="4820478"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361</xdr:row>
      <xdr:rowOff>0</xdr:rowOff>
    </xdr:from>
    <xdr:ext cx="85725" cy="221876"/>
    <xdr:sp macro="" textlink="">
      <xdr:nvSpPr>
        <xdr:cNvPr id="786" name="Text Box 15">
          <a:extLst>
            <a:ext uri="{FF2B5EF4-FFF2-40B4-BE49-F238E27FC236}">
              <a16:creationId xmlns:a16="http://schemas.microsoft.com/office/drawing/2014/main" id="{00000000-0008-0000-0C00-000012030000}"/>
            </a:ext>
          </a:extLst>
        </xdr:cNvPr>
        <xdr:cNvSpPr txBox="1">
          <a:spLocks noChangeArrowheads="1"/>
        </xdr:cNvSpPr>
      </xdr:nvSpPr>
      <xdr:spPr bwMode="auto">
        <a:xfrm>
          <a:off x="4820478"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361</xdr:row>
      <xdr:rowOff>0</xdr:rowOff>
    </xdr:from>
    <xdr:ext cx="85725" cy="221876"/>
    <xdr:sp macro="" textlink="">
      <xdr:nvSpPr>
        <xdr:cNvPr id="787" name="Text Box 15">
          <a:extLst>
            <a:ext uri="{FF2B5EF4-FFF2-40B4-BE49-F238E27FC236}">
              <a16:creationId xmlns:a16="http://schemas.microsoft.com/office/drawing/2014/main" id="{00000000-0008-0000-0C00-000013030000}"/>
            </a:ext>
          </a:extLst>
        </xdr:cNvPr>
        <xdr:cNvSpPr txBox="1">
          <a:spLocks noChangeArrowheads="1"/>
        </xdr:cNvSpPr>
      </xdr:nvSpPr>
      <xdr:spPr bwMode="auto">
        <a:xfrm>
          <a:off x="4820478" y="57735304"/>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788" name="Text Box 15">
          <a:extLst>
            <a:ext uri="{FF2B5EF4-FFF2-40B4-BE49-F238E27FC236}">
              <a16:creationId xmlns:a16="http://schemas.microsoft.com/office/drawing/2014/main" id="{00000000-0008-0000-0C00-000014030000}"/>
            </a:ext>
          </a:extLst>
        </xdr:cNvPr>
        <xdr:cNvSpPr txBox="1">
          <a:spLocks noChangeArrowheads="1"/>
        </xdr:cNvSpPr>
      </xdr:nvSpPr>
      <xdr:spPr bwMode="auto">
        <a:xfrm>
          <a:off x="5869609" y="57735304"/>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789" name="Text Box 15">
          <a:extLst>
            <a:ext uri="{FF2B5EF4-FFF2-40B4-BE49-F238E27FC236}">
              <a16:creationId xmlns:a16="http://schemas.microsoft.com/office/drawing/2014/main" id="{00000000-0008-0000-0C00-000015030000}"/>
            </a:ext>
          </a:extLst>
        </xdr:cNvPr>
        <xdr:cNvSpPr txBox="1">
          <a:spLocks noChangeArrowheads="1"/>
        </xdr:cNvSpPr>
      </xdr:nvSpPr>
      <xdr:spPr bwMode="auto">
        <a:xfrm>
          <a:off x="5869609" y="57735304"/>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1724025</xdr:colOff>
      <xdr:row>361</xdr:row>
      <xdr:rowOff>84365</xdr:rowOff>
    </xdr:from>
    <xdr:ext cx="85725" cy="221876"/>
    <xdr:sp macro="" textlink="">
      <xdr:nvSpPr>
        <xdr:cNvPr id="790" name="Text Box 15">
          <a:extLst>
            <a:ext uri="{FF2B5EF4-FFF2-40B4-BE49-F238E27FC236}">
              <a16:creationId xmlns:a16="http://schemas.microsoft.com/office/drawing/2014/main" id="{00000000-0008-0000-0C00-000016030000}"/>
            </a:ext>
          </a:extLst>
        </xdr:cNvPr>
        <xdr:cNvSpPr txBox="1">
          <a:spLocks noChangeArrowheads="1"/>
        </xdr:cNvSpPr>
      </xdr:nvSpPr>
      <xdr:spPr bwMode="auto">
        <a:xfrm>
          <a:off x="4164634" y="5781966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791" name="Text Box 15">
          <a:extLst>
            <a:ext uri="{FF2B5EF4-FFF2-40B4-BE49-F238E27FC236}">
              <a16:creationId xmlns:a16="http://schemas.microsoft.com/office/drawing/2014/main" id="{00000000-0008-0000-0C00-000017030000}"/>
            </a:ext>
          </a:extLst>
        </xdr:cNvPr>
        <xdr:cNvSpPr txBox="1">
          <a:spLocks noChangeArrowheads="1"/>
        </xdr:cNvSpPr>
      </xdr:nvSpPr>
      <xdr:spPr bwMode="auto">
        <a:xfrm>
          <a:off x="5869609" y="57735304"/>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792" name="Text Box 15">
          <a:extLst>
            <a:ext uri="{FF2B5EF4-FFF2-40B4-BE49-F238E27FC236}">
              <a16:creationId xmlns:a16="http://schemas.microsoft.com/office/drawing/2014/main" id="{00000000-0008-0000-0C00-000018030000}"/>
            </a:ext>
          </a:extLst>
        </xdr:cNvPr>
        <xdr:cNvSpPr txBox="1">
          <a:spLocks noChangeArrowheads="1"/>
        </xdr:cNvSpPr>
      </xdr:nvSpPr>
      <xdr:spPr bwMode="auto">
        <a:xfrm>
          <a:off x="5869609" y="57735304"/>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793" name="Text Box 15">
          <a:extLst>
            <a:ext uri="{FF2B5EF4-FFF2-40B4-BE49-F238E27FC236}">
              <a16:creationId xmlns:a16="http://schemas.microsoft.com/office/drawing/2014/main" id="{00000000-0008-0000-0C00-000019030000}"/>
            </a:ext>
          </a:extLst>
        </xdr:cNvPr>
        <xdr:cNvSpPr txBox="1">
          <a:spLocks noChangeArrowheads="1"/>
        </xdr:cNvSpPr>
      </xdr:nvSpPr>
      <xdr:spPr bwMode="auto">
        <a:xfrm>
          <a:off x="5278783" y="57735304"/>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794" name="Text Box 15">
          <a:extLst>
            <a:ext uri="{FF2B5EF4-FFF2-40B4-BE49-F238E27FC236}">
              <a16:creationId xmlns:a16="http://schemas.microsoft.com/office/drawing/2014/main" id="{00000000-0008-0000-0C00-00001A030000}"/>
            </a:ext>
          </a:extLst>
        </xdr:cNvPr>
        <xdr:cNvSpPr txBox="1">
          <a:spLocks noChangeArrowheads="1"/>
        </xdr:cNvSpPr>
      </xdr:nvSpPr>
      <xdr:spPr bwMode="auto">
        <a:xfrm>
          <a:off x="5278783" y="57735304"/>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795" name="Text Box 15">
          <a:extLst>
            <a:ext uri="{FF2B5EF4-FFF2-40B4-BE49-F238E27FC236}">
              <a16:creationId xmlns:a16="http://schemas.microsoft.com/office/drawing/2014/main" id="{00000000-0008-0000-0C00-00001B030000}"/>
            </a:ext>
          </a:extLst>
        </xdr:cNvPr>
        <xdr:cNvSpPr txBox="1">
          <a:spLocks noChangeArrowheads="1"/>
        </xdr:cNvSpPr>
      </xdr:nvSpPr>
      <xdr:spPr bwMode="auto">
        <a:xfrm>
          <a:off x="5278783" y="57735304"/>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796" name="Text Box 15">
          <a:extLst>
            <a:ext uri="{FF2B5EF4-FFF2-40B4-BE49-F238E27FC236}">
              <a16:creationId xmlns:a16="http://schemas.microsoft.com/office/drawing/2014/main" id="{00000000-0008-0000-0C00-00001C030000}"/>
            </a:ext>
          </a:extLst>
        </xdr:cNvPr>
        <xdr:cNvSpPr txBox="1">
          <a:spLocks noChangeArrowheads="1"/>
        </xdr:cNvSpPr>
      </xdr:nvSpPr>
      <xdr:spPr bwMode="auto">
        <a:xfrm>
          <a:off x="5278783" y="57735304"/>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797" name="Text Box 15">
          <a:extLst>
            <a:ext uri="{FF2B5EF4-FFF2-40B4-BE49-F238E27FC236}">
              <a16:creationId xmlns:a16="http://schemas.microsoft.com/office/drawing/2014/main" id="{00000000-0008-0000-0C00-00001D030000}"/>
            </a:ext>
          </a:extLst>
        </xdr:cNvPr>
        <xdr:cNvSpPr txBox="1">
          <a:spLocks noChangeArrowheads="1"/>
        </xdr:cNvSpPr>
      </xdr:nvSpPr>
      <xdr:spPr bwMode="auto">
        <a:xfrm>
          <a:off x="5869609"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798" name="Text Box 15">
          <a:extLst>
            <a:ext uri="{FF2B5EF4-FFF2-40B4-BE49-F238E27FC236}">
              <a16:creationId xmlns:a16="http://schemas.microsoft.com/office/drawing/2014/main" id="{00000000-0008-0000-0C00-00001E030000}"/>
            </a:ext>
          </a:extLst>
        </xdr:cNvPr>
        <xdr:cNvSpPr txBox="1">
          <a:spLocks noChangeArrowheads="1"/>
        </xdr:cNvSpPr>
      </xdr:nvSpPr>
      <xdr:spPr bwMode="auto">
        <a:xfrm>
          <a:off x="5869609"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1724025</xdr:colOff>
      <xdr:row>361</xdr:row>
      <xdr:rowOff>84365</xdr:rowOff>
    </xdr:from>
    <xdr:ext cx="85725" cy="221876"/>
    <xdr:sp macro="" textlink="">
      <xdr:nvSpPr>
        <xdr:cNvPr id="799" name="Text Box 15">
          <a:extLst>
            <a:ext uri="{FF2B5EF4-FFF2-40B4-BE49-F238E27FC236}">
              <a16:creationId xmlns:a16="http://schemas.microsoft.com/office/drawing/2014/main" id="{00000000-0008-0000-0C00-00001F030000}"/>
            </a:ext>
          </a:extLst>
        </xdr:cNvPr>
        <xdr:cNvSpPr txBox="1">
          <a:spLocks noChangeArrowheads="1"/>
        </xdr:cNvSpPr>
      </xdr:nvSpPr>
      <xdr:spPr bwMode="auto">
        <a:xfrm>
          <a:off x="4164634" y="5801845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800" name="Text Box 15">
          <a:extLst>
            <a:ext uri="{FF2B5EF4-FFF2-40B4-BE49-F238E27FC236}">
              <a16:creationId xmlns:a16="http://schemas.microsoft.com/office/drawing/2014/main" id="{00000000-0008-0000-0C00-000020030000}"/>
            </a:ext>
          </a:extLst>
        </xdr:cNvPr>
        <xdr:cNvSpPr txBox="1">
          <a:spLocks noChangeArrowheads="1"/>
        </xdr:cNvSpPr>
      </xdr:nvSpPr>
      <xdr:spPr bwMode="auto">
        <a:xfrm>
          <a:off x="5869609"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801" name="Text Box 15">
          <a:extLst>
            <a:ext uri="{FF2B5EF4-FFF2-40B4-BE49-F238E27FC236}">
              <a16:creationId xmlns:a16="http://schemas.microsoft.com/office/drawing/2014/main" id="{00000000-0008-0000-0C00-000021030000}"/>
            </a:ext>
          </a:extLst>
        </xdr:cNvPr>
        <xdr:cNvSpPr txBox="1">
          <a:spLocks noChangeArrowheads="1"/>
        </xdr:cNvSpPr>
      </xdr:nvSpPr>
      <xdr:spPr bwMode="auto">
        <a:xfrm>
          <a:off x="5869609"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802" name="Text Box 15">
          <a:extLst>
            <a:ext uri="{FF2B5EF4-FFF2-40B4-BE49-F238E27FC236}">
              <a16:creationId xmlns:a16="http://schemas.microsoft.com/office/drawing/2014/main" id="{00000000-0008-0000-0C00-000022030000}"/>
            </a:ext>
          </a:extLst>
        </xdr:cNvPr>
        <xdr:cNvSpPr txBox="1">
          <a:spLocks noChangeArrowheads="1"/>
        </xdr:cNvSpPr>
      </xdr:nvSpPr>
      <xdr:spPr bwMode="auto">
        <a:xfrm>
          <a:off x="5278783"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803" name="Text Box 15">
          <a:extLst>
            <a:ext uri="{FF2B5EF4-FFF2-40B4-BE49-F238E27FC236}">
              <a16:creationId xmlns:a16="http://schemas.microsoft.com/office/drawing/2014/main" id="{00000000-0008-0000-0C00-000023030000}"/>
            </a:ext>
          </a:extLst>
        </xdr:cNvPr>
        <xdr:cNvSpPr txBox="1">
          <a:spLocks noChangeArrowheads="1"/>
        </xdr:cNvSpPr>
      </xdr:nvSpPr>
      <xdr:spPr bwMode="auto">
        <a:xfrm>
          <a:off x="5278783"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804" name="Text Box 15">
          <a:extLst>
            <a:ext uri="{FF2B5EF4-FFF2-40B4-BE49-F238E27FC236}">
              <a16:creationId xmlns:a16="http://schemas.microsoft.com/office/drawing/2014/main" id="{00000000-0008-0000-0C00-000024030000}"/>
            </a:ext>
          </a:extLst>
        </xdr:cNvPr>
        <xdr:cNvSpPr txBox="1">
          <a:spLocks noChangeArrowheads="1"/>
        </xdr:cNvSpPr>
      </xdr:nvSpPr>
      <xdr:spPr bwMode="auto">
        <a:xfrm>
          <a:off x="5278783"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361</xdr:row>
      <xdr:rowOff>0</xdr:rowOff>
    </xdr:from>
    <xdr:ext cx="85725" cy="221876"/>
    <xdr:sp macro="" textlink="">
      <xdr:nvSpPr>
        <xdr:cNvPr id="805" name="Text Box 15">
          <a:extLst>
            <a:ext uri="{FF2B5EF4-FFF2-40B4-BE49-F238E27FC236}">
              <a16:creationId xmlns:a16="http://schemas.microsoft.com/office/drawing/2014/main" id="{00000000-0008-0000-0C00-000025030000}"/>
            </a:ext>
          </a:extLst>
        </xdr:cNvPr>
        <xdr:cNvSpPr txBox="1">
          <a:spLocks noChangeArrowheads="1"/>
        </xdr:cNvSpPr>
      </xdr:nvSpPr>
      <xdr:spPr bwMode="auto">
        <a:xfrm>
          <a:off x="4820478"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806" name="Text Box 15">
          <a:extLst>
            <a:ext uri="{FF2B5EF4-FFF2-40B4-BE49-F238E27FC236}">
              <a16:creationId xmlns:a16="http://schemas.microsoft.com/office/drawing/2014/main" id="{00000000-0008-0000-0C00-000026030000}"/>
            </a:ext>
          </a:extLst>
        </xdr:cNvPr>
        <xdr:cNvSpPr txBox="1">
          <a:spLocks noChangeArrowheads="1"/>
        </xdr:cNvSpPr>
      </xdr:nvSpPr>
      <xdr:spPr bwMode="auto">
        <a:xfrm>
          <a:off x="5869609"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807" name="Text Box 15">
          <a:extLst>
            <a:ext uri="{FF2B5EF4-FFF2-40B4-BE49-F238E27FC236}">
              <a16:creationId xmlns:a16="http://schemas.microsoft.com/office/drawing/2014/main" id="{00000000-0008-0000-0C00-000027030000}"/>
            </a:ext>
          </a:extLst>
        </xdr:cNvPr>
        <xdr:cNvSpPr txBox="1">
          <a:spLocks noChangeArrowheads="1"/>
        </xdr:cNvSpPr>
      </xdr:nvSpPr>
      <xdr:spPr bwMode="auto">
        <a:xfrm>
          <a:off x="5869609"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808" name="Text Box 15">
          <a:extLst>
            <a:ext uri="{FF2B5EF4-FFF2-40B4-BE49-F238E27FC236}">
              <a16:creationId xmlns:a16="http://schemas.microsoft.com/office/drawing/2014/main" id="{00000000-0008-0000-0C00-000028030000}"/>
            </a:ext>
          </a:extLst>
        </xdr:cNvPr>
        <xdr:cNvSpPr txBox="1">
          <a:spLocks noChangeArrowheads="1"/>
        </xdr:cNvSpPr>
      </xdr:nvSpPr>
      <xdr:spPr bwMode="auto">
        <a:xfrm>
          <a:off x="5869609"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361</xdr:row>
      <xdr:rowOff>0</xdr:rowOff>
    </xdr:from>
    <xdr:ext cx="85725" cy="221876"/>
    <xdr:sp macro="" textlink="">
      <xdr:nvSpPr>
        <xdr:cNvPr id="809" name="Text Box 15">
          <a:extLst>
            <a:ext uri="{FF2B5EF4-FFF2-40B4-BE49-F238E27FC236}">
              <a16:creationId xmlns:a16="http://schemas.microsoft.com/office/drawing/2014/main" id="{00000000-0008-0000-0C00-000029030000}"/>
            </a:ext>
          </a:extLst>
        </xdr:cNvPr>
        <xdr:cNvSpPr txBox="1">
          <a:spLocks noChangeArrowheads="1"/>
        </xdr:cNvSpPr>
      </xdr:nvSpPr>
      <xdr:spPr bwMode="auto">
        <a:xfrm>
          <a:off x="5869609"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810" name="Text Box 15">
          <a:extLst>
            <a:ext uri="{FF2B5EF4-FFF2-40B4-BE49-F238E27FC236}">
              <a16:creationId xmlns:a16="http://schemas.microsoft.com/office/drawing/2014/main" id="{00000000-0008-0000-0C00-00002A030000}"/>
            </a:ext>
          </a:extLst>
        </xdr:cNvPr>
        <xdr:cNvSpPr txBox="1">
          <a:spLocks noChangeArrowheads="1"/>
        </xdr:cNvSpPr>
      </xdr:nvSpPr>
      <xdr:spPr bwMode="auto">
        <a:xfrm>
          <a:off x="5278783"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811" name="Text Box 15">
          <a:extLst>
            <a:ext uri="{FF2B5EF4-FFF2-40B4-BE49-F238E27FC236}">
              <a16:creationId xmlns:a16="http://schemas.microsoft.com/office/drawing/2014/main" id="{00000000-0008-0000-0C00-00002B030000}"/>
            </a:ext>
          </a:extLst>
        </xdr:cNvPr>
        <xdr:cNvSpPr txBox="1">
          <a:spLocks noChangeArrowheads="1"/>
        </xdr:cNvSpPr>
      </xdr:nvSpPr>
      <xdr:spPr bwMode="auto">
        <a:xfrm>
          <a:off x="5278783"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812" name="Text Box 15">
          <a:extLst>
            <a:ext uri="{FF2B5EF4-FFF2-40B4-BE49-F238E27FC236}">
              <a16:creationId xmlns:a16="http://schemas.microsoft.com/office/drawing/2014/main" id="{00000000-0008-0000-0C00-00002C030000}"/>
            </a:ext>
          </a:extLst>
        </xdr:cNvPr>
        <xdr:cNvSpPr txBox="1">
          <a:spLocks noChangeArrowheads="1"/>
        </xdr:cNvSpPr>
      </xdr:nvSpPr>
      <xdr:spPr bwMode="auto">
        <a:xfrm>
          <a:off x="5278783"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361</xdr:row>
      <xdr:rowOff>0</xdr:rowOff>
    </xdr:from>
    <xdr:ext cx="85725" cy="221876"/>
    <xdr:sp macro="" textlink="">
      <xdr:nvSpPr>
        <xdr:cNvPr id="813" name="Text Box 15">
          <a:extLst>
            <a:ext uri="{FF2B5EF4-FFF2-40B4-BE49-F238E27FC236}">
              <a16:creationId xmlns:a16="http://schemas.microsoft.com/office/drawing/2014/main" id="{00000000-0008-0000-0C00-00002D030000}"/>
            </a:ext>
          </a:extLst>
        </xdr:cNvPr>
        <xdr:cNvSpPr txBox="1">
          <a:spLocks noChangeArrowheads="1"/>
        </xdr:cNvSpPr>
      </xdr:nvSpPr>
      <xdr:spPr bwMode="auto">
        <a:xfrm>
          <a:off x="5278783" y="5793408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424</xdr:row>
      <xdr:rowOff>0</xdr:rowOff>
    </xdr:from>
    <xdr:ext cx="85725" cy="221876"/>
    <xdr:sp macro="" textlink="">
      <xdr:nvSpPr>
        <xdr:cNvPr id="2" name="Text Box 15">
          <a:extLst>
            <a:ext uri="{FF2B5EF4-FFF2-40B4-BE49-F238E27FC236}">
              <a16:creationId xmlns:a16="http://schemas.microsoft.com/office/drawing/2014/main" id="{9492B0F6-F328-45BF-92A3-8707916758CD}"/>
            </a:ext>
          </a:extLst>
        </xdr:cNvPr>
        <xdr:cNvSpPr txBox="1">
          <a:spLocks noChangeArrowheads="1"/>
        </xdr:cNvSpPr>
      </xdr:nvSpPr>
      <xdr:spPr bwMode="auto">
        <a:xfrm>
          <a:off x="485775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424</xdr:row>
      <xdr:rowOff>0</xdr:rowOff>
    </xdr:from>
    <xdr:ext cx="85725" cy="221876"/>
    <xdr:sp macro="" textlink="">
      <xdr:nvSpPr>
        <xdr:cNvPr id="5" name="Text Box 15">
          <a:extLst>
            <a:ext uri="{FF2B5EF4-FFF2-40B4-BE49-F238E27FC236}">
              <a16:creationId xmlns:a16="http://schemas.microsoft.com/office/drawing/2014/main" id="{49F497C5-D628-49CD-A67D-1C88D65EEF05}"/>
            </a:ext>
          </a:extLst>
        </xdr:cNvPr>
        <xdr:cNvSpPr txBox="1">
          <a:spLocks noChangeArrowheads="1"/>
        </xdr:cNvSpPr>
      </xdr:nvSpPr>
      <xdr:spPr bwMode="auto">
        <a:xfrm>
          <a:off x="485775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6" name="Text Box 15">
          <a:extLst>
            <a:ext uri="{FF2B5EF4-FFF2-40B4-BE49-F238E27FC236}">
              <a16:creationId xmlns:a16="http://schemas.microsoft.com/office/drawing/2014/main" id="{428B670E-6884-4B26-9CBE-0DE94EAED80F}"/>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10" name="Text Box 15">
          <a:extLst>
            <a:ext uri="{FF2B5EF4-FFF2-40B4-BE49-F238E27FC236}">
              <a16:creationId xmlns:a16="http://schemas.microsoft.com/office/drawing/2014/main" id="{6E12AEC0-532A-4F1C-9D1C-40C116B1E417}"/>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18" name="Text Box 15">
          <a:extLst>
            <a:ext uri="{FF2B5EF4-FFF2-40B4-BE49-F238E27FC236}">
              <a16:creationId xmlns:a16="http://schemas.microsoft.com/office/drawing/2014/main" id="{347B36EB-0028-47FC-B8D8-D10C67ABF53F}"/>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19" name="Text Box 15">
          <a:extLst>
            <a:ext uri="{FF2B5EF4-FFF2-40B4-BE49-F238E27FC236}">
              <a16:creationId xmlns:a16="http://schemas.microsoft.com/office/drawing/2014/main" id="{282CCDB8-9585-4419-8EC5-20BD95EA7C5C}"/>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82" name="Text Box 15">
          <a:extLst>
            <a:ext uri="{FF2B5EF4-FFF2-40B4-BE49-F238E27FC236}">
              <a16:creationId xmlns:a16="http://schemas.microsoft.com/office/drawing/2014/main" id="{79FF5BE8-4C8A-4482-A3D9-8F3E7A4DB8C0}"/>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814" name="Text Box 15">
          <a:extLst>
            <a:ext uri="{FF2B5EF4-FFF2-40B4-BE49-F238E27FC236}">
              <a16:creationId xmlns:a16="http://schemas.microsoft.com/office/drawing/2014/main" id="{9B0B576A-C9FE-480D-9F7D-C402CFA151A6}"/>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815" name="Text Box 15">
          <a:extLst>
            <a:ext uri="{FF2B5EF4-FFF2-40B4-BE49-F238E27FC236}">
              <a16:creationId xmlns:a16="http://schemas.microsoft.com/office/drawing/2014/main" id="{495A3882-5803-4761-B056-DF3F29FC8E1A}"/>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424</xdr:row>
      <xdr:rowOff>0</xdr:rowOff>
    </xdr:from>
    <xdr:ext cx="85725" cy="221876"/>
    <xdr:sp macro="" textlink="">
      <xdr:nvSpPr>
        <xdr:cNvPr id="816" name="Text Box 15">
          <a:extLst>
            <a:ext uri="{FF2B5EF4-FFF2-40B4-BE49-F238E27FC236}">
              <a16:creationId xmlns:a16="http://schemas.microsoft.com/office/drawing/2014/main" id="{329AFBF8-9A7F-401D-98A2-78F26814CF08}"/>
            </a:ext>
          </a:extLst>
        </xdr:cNvPr>
        <xdr:cNvSpPr txBox="1">
          <a:spLocks noChangeArrowheads="1"/>
        </xdr:cNvSpPr>
      </xdr:nvSpPr>
      <xdr:spPr bwMode="auto">
        <a:xfrm>
          <a:off x="485775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817" name="Text Box 15">
          <a:extLst>
            <a:ext uri="{FF2B5EF4-FFF2-40B4-BE49-F238E27FC236}">
              <a16:creationId xmlns:a16="http://schemas.microsoft.com/office/drawing/2014/main" id="{5B725F82-8F4C-4534-83A0-DD23E50974A9}"/>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818" name="Text Box 15">
          <a:extLst>
            <a:ext uri="{FF2B5EF4-FFF2-40B4-BE49-F238E27FC236}">
              <a16:creationId xmlns:a16="http://schemas.microsoft.com/office/drawing/2014/main" id="{45FDB88B-EDD2-4C34-83AB-E83F36E21062}"/>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819" name="Text Box 15">
          <a:extLst>
            <a:ext uri="{FF2B5EF4-FFF2-40B4-BE49-F238E27FC236}">
              <a16:creationId xmlns:a16="http://schemas.microsoft.com/office/drawing/2014/main" id="{0C5ED3E6-659A-422F-A7C9-6603980038F5}"/>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820" name="Text Box 15">
          <a:extLst>
            <a:ext uri="{FF2B5EF4-FFF2-40B4-BE49-F238E27FC236}">
              <a16:creationId xmlns:a16="http://schemas.microsoft.com/office/drawing/2014/main" id="{F9650134-B702-4540-A25A-ED5D4DCF2E73}"/>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821" name="Text Box 15">
          <a:extLst>
            <a:ext uri="{FF2B5EF4-FFF2-40B4-BE49-F238E27FC236}">
              <a16:creationId xmlns:a16="http://schemas.microsoft.com/office/drawing/2014/main" id="{EDF8FBCA-58AC-461B-A057-5D21A1B21389}"/>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822" name="Text Box 15">
          <a:extLst>
            <a:ext uri="{FF2B5EF4-FFF2-40B4-BE49-F238E27FC236}">
              <a16:creationId xmlns:a16="http://schemas.microsoft.com/office/drawing/2014/main" id="{BCBDA13C-674F-41A2-9073-F2BFD90CA4E9}"/>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823" name="Text Box 15">
          <a:extLst>
            <a:ext uri="{FF2B5EF4-FFF2-40B4-BE49-F238E27FC236}">
              <a16:creationId xmlns:a16="http://schemas.microsoft.com/office/drawing/2014/main" id="{A5A381F4-6397-4D55-BD99-59BE2CA3C887}"/>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824" name="Text Box 15">
          <a:extLst>
            <a:ext uri="{FF2B5EF4-FFF2-40B4-BE49-F238E27FC236}">
              <a16:creationId xmlns:a16="http://schemas.microsoft.com/office/drawing/2014/main" id="{78F6DECD-F03A-4FAE-8EBB-DBC683EC6ADE}"/>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825" name="Text Box 15">
          <a:extLst>
            <a:ext uri="{FF2B5EF4-FFF2-40B4-BE49-F238E27FC236}">
              <a16:creationId xmlns:a16="http://schemas.microsoft.com/office/drawing/2014/main" id="{050503D0-22FB-4E4B-A6A8-5B9ABEC82F14}"/>
            </a:ext>
          </a:extLst>
        </xdr:cNvPr>
        <xdr:cNvSpPr txBox="1">
          <a:spLocks noChangeArrowheads="1"/>
        </xdr:cNvSpPr>
      </xdr:nvSpPr>
      <xdr:spPr bwMode="auto">
        <a:xfrm>
          <a:off x="485775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826" name="Text Box 15">
          <a:extLst>
            <a:ext uri="{FF2B5EF4-FFF2-40B4-BE49-F238E27FC236}">
              <a16:creationId xmlns:a16="http://schemas.microsoft.com/office/drawing/2014/main" id="{767413DB-6E44-4B83-954A-BE85782701DA}"/>
            </a:ext>
          </a:extLst>
        </xdr:cNvPr>
        <xdr:cNvSpPr txBox="1">
          <a:spLocks noChangeArrowheads="1"/>
        </xdr:cNvSpPr>
      </xdr:nvSpPr>
      <xdr:spPr bwMode="auto">
        <a:xfrm>
          <a:off x="485775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424</xdr:row>
      <xdr:rowOff>0</xdr:rowOff>
    </xdr:from>
    <xdr:ext cx="85725" cy="221876"/>
    <xdr:sp macro="" textlink="">
      <xdr:nvSpPr>
        <xdr:cNvPr id="827" name="Text Box 15">
          <a:extLst>
            <a:ext uri="{FF2B5EF4-FFF2-40B4-BE49-F238E27FC236}">
              <a16:creationId xmlns:a16="http://schemas.microsoft.com/office/drawing/2014/main" id="{EBECD6DE-DEE4-448C-8435-43750F22D911}"/>
            </a:ext>
          </a:extLst>
        </xdr:cNvPr>
        <xdr:cNvSpPr txBox="1">
          <a:spLocks noChangeArrowheads="1"/>
        </xdr:cNvSpPr>
      </xdr:nvSpPr>
      <xdr:spPr bwMode="auto">
        <a:xfrm>
          <a:off x="485775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828" name="Text Box 15">
          <a:extLst>
            <a:ext uri="{FF2B5EF4-FFF2-40B4-BE49-F238E27FC236}">
              <a16:creationId xmlns:a16="http://schemas.microsoft.com/office/drawing/2014/main" id="{4D6BAD5B-9171-4C20-8406-C4074D8FC0E8}"/>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829" name="Text Box 15">
          <a:extLst>
            <a:ext uri="{FF2B5EF4-FFF2-40B4-BE49-F238E27FC236}">
              <a16:creationId xmlns:a16="http://schemas.microsoft.com/office/drawing/2014/main" id="{F47EBCD4-0036-4FA8-953A-0A54BB0627B4}"/>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830" name="Text Box 15">
          <a:extLst>
            <a:ext uri="{FF2B5EF4-FFF2-40B4-BE49-F238E27FC236}">
              <a16:creationId xmlns:a16="http://schemas.microsoft.com/office/drawing/2014/main" id="{72F39999-80C2-4BBC-95B4-26F4B8AED44F}"/>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424</xdr:row>
      <xdr:rowOff>0</xdr:rowOff>
    </xdr:from>
    <xdr:ext cx="85725" cy="221876"/>
    <xdr:sp macro="" textlink="">
      <xdr:nvSpPr>
        <xdr:cNvPr id="831" name="Text Box 15">
          <a:extLst>
            <a:ext uri="{FF2B5EF4-FFF2-40B4-BE49-F238E27FC236}">
              <a16:creationId xmlns:a16="http://schemas.microsoft.com/office/drawing/2014/main" id="{DA1D7008-C659-44C7-86A7-4379033F01ED}"/>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832" name="Text Box 15">
          <a:extLst>
            <a:ext uri="{FF2B5EF4-FFF2-40B4-BE49-F238E27FC236}">
              <a16:creationId xmlns:a16="http://schemas.microsoft.com/office/drawing/2014/main" id="{6FB924A8-55FC-4424-9A68-BC073867B99E}"/>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833" name="Text Box 15">
          <a:extLst>
            <a:ext uri="{FF2B5EF4-FFF2-40B4-BE49-F238E27FC236}">
              <a16:creationId xmlns:a16="http://schemas.microsoft.com/office/drawing/2014/main" id="{8CF47445-7807-4B80-8EA8-C827FA7FFC93}"/>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834" name="Text Box 15">
          <a:extLst>
            <a:ext uri="{FF2B5EF4-FFF2-40B4-BE49-F238E27FC236}">
              <a16:creationId xmlns:a16="http://schemas.microsoft.com/office/drawing/2014/main" id="{0030E0C4-A1A9-465F-839A-42A569760336}"/>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424</xdr:row>
      <xdr:rowOff>0</xdr:rowOff>
    </xdr:from>
    <xdr:ext cx="85725" cy="221876"/>
    <xdr:sp macro="" textlink="">
      <xdr:nvSpPr>
        <xdr:cNvPr id="835" name="Text Box 15">
          <a:extLst>
            <a:ext uri="{FF2B5EF4-FFF2-40B4-BE49-F238E27FC236}">
              <a16:creationId xmlns:a16="http://schemas.microsoft.com/office/drawing/2014/main" id="{BEBA9F3C-5C52-4199-B76E-F8949B154738}"/>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36" name="Text Box 15">
          <a:extLst>
            <a:ext uri="{FF2B5EF4-FFF2-40B4-BE49-F238E27FC236}">
              <a16:creationId xmlns:a16="http://schemas.microsoft.com/office/drawing/2014/main" id="{1351E65B-F30E-44C1-8D48-9FB63DFAF12D}"/>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37" name="Text Box 15">
          <a:extLst>
            <a:ext uri="{FF2B5EF4-FFF2-40B4-BE49-F238E27FC236}">
              <a16:creationId xmlns:a16="http://schemas.microsoft.com/office/drawing/2014/main" id="{367B09A8-2288-4747-A2C6-A31AAF3BA59A}"/>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38" name="Text Box 15">
          <a:extLst>
            <a:ext uri="{FF2B5EF4-FFF2-40B4-BE49-F238E27FC236}">
              <a16:creationId xmlns:a16="http://schemas.microsoft.com/office/drawing/2014/main" id="{E166807B-32CE-47B1-9811-9FC285C99EEF}"/>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39" name="Text Box 15">
          <a:extLst>
            <a:ext uri="{FF2B5EF4-FFF2-40B4-BE49-F238E27FC236}">
              <a16:creationId xmlns:a16="http://schemas.microsoft.com/office/drawing/2014/main" id="{3BEAACF4-41FD-44BF-B2C5-8B82504135AD}"/>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40" name="Text Box 15">
          <a:extLst>
            <a:ext uri="{FF2B5EF4-FFF2-40B4-BE49-F238E27FC236}">
              <a16:creationId xmlns:a16="http://schemas.microsoft.com/office/drawing/2014/main" id="{E5FB573F-34FB-4FBE-81E7-99E07DEC3326}"/>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41" name="Text Box 15">
          <a:extLst>
            <a:ext uri="{FF2B5EF4-FFF2-40B4-BE49-F238E27FC236}">
              <a16:creationId xmlns:a16="http://schemas.microsoft.com/office/drawing/2014/main" id="{99AEA046-BD45-4523-8903-67EA63E8992F}"/>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42" name="Text Box 15">
          <a:extLst>
            <a:ext uri="{FF2B5EF4-FFF2-40B4-BE49-F238E27FC236}">
              <a16:creationId xmlns:a16="http://schemas.microsoft.com/office/drawing/2014/main" id="{10D00F06-AF3B-4D74-A249-4BE9CCEF3363}"/>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843" name="Text Box 15">
          <a:extLst>
            <a:ext uri="{FF2B5EF4-FFF2-40B4-BE49-F238E27FC236}">
              <a16:creationId xmlns:a16="http://schemas.microsoft.com/office/drawing/2014/main" id="{88AD7667-B561-426B-BE0F-8FE344BE1FF8}"/>
            </a:ext>
          </a:extLst>
        </xdr:cNvPr>
        <xdr:cNvSpPr txBox="1">
          <a:spLocks noChangeArrowheads="1"/>
        </xdr:cNvSpPr>
      </xdr:nvSpPr>
      <xdr:spPr bwMode="auto">
        <a:xfrm>
          <a:off x="485775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44" name="Text Box 15">
          <a:extLst>
            <a:ext uri="{FF2B5EF4-FFF2-40B4-BE49-F238E27FC236}">
              <a16:creationId xmlns:a16="http://schemas.microsoft.com/office/drawing/2014/main" id="{77852556-B927-4763-A2E3-D1C813DE5CE5}"/>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45" name="Text Box 15">
          <a:extLst>
            <a:ext uri="{FF2B5EF4-FFF2-40B4-BE49-F238E27FC236}">
              <a16:creationId xmlns:a16="http://schemas.microsoft.com/office/drawing/2014/main" id="{9D8021E4-A6D2-4E01-8357-5E94CDEDCB57}"/>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46" name="Text Box 15">
          <a:extLst>
            <a:ext uri="{FF2B5EF4-FFF2-40B4-BE49-F238E27FC236}">
              <a16:creationId xmlns:a16="http://schemas.microsoft.com/office/drawing/2014/main" id="{59AEEE07-D5C9-4BED-A3F1-94704F5E1116}"/>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47" name="Text Box 15">
          <a:extLst>
            <a:ext uri="{FF2B5EF4-FFF2-40B4-BE49-F238E27FC236}">
              <a16:creationId xmlns:a16="http://schemas.microsoft.com/office/drawing/2014/main" id="{AFD797FD-664F-446D-9443-95E790F42FF2}"/>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48" name="Text Box 15">
          <a:extLst>
            <a:ext uri="{FF2B5EF4-FFF2-40B4-BE49-F238E27FC236}">
              <a16:creationId xmlns:a16="http://schemas.microsoft.com/office/drawing/2014/main" id="{7F3F35FB-7D8D-4B1C-A8D6-8660F39968CF}"/>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49" name="Text Box 15">
          <a:extLst>
            <a:ext uri="{FF2B5EF4-FFF2-40B4-BE49-F238E27FC236}">
              <a16:creationId xmlns:a16="http://schemas.microsoft.com/office/drawing/2014/main" id="{F67A960B-3BA2-4A71-8F93-FA1B0D05594D}"/>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50" name="Text Box 15">
          <a:extLst>
            <a:ext uri="{FF2B5EF4-FFF2-40B4-BE49-F238E27FC236}">
              <a16:creationId xmlns:a16="http://schemas.microsoft.com/office/drawing/2014/main" id="{DFD9DA12-6CA2-4E38-9C8D-6A4AFB3F4EB6}"/>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51" name="Text Box 15">
          <a:extLst>
            <a:ext uri="{FF2B5EF4-FFF2-40B4-BE49-F238E27FC236}">
              <a16:creationId xmlns:a16="http://schemas.microsoft.com/office/drawing/2014/main" id="{16233260-10A7-4F23-B929-7FDFCFA899CC}"/>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852" name="Text Box 15">
          <a:extLst>
            <a:ext uri="{FF2B5EF4-FFF2-40B4-BE49-F238E27FC236}">
              <a16:creationId xmlns:a16="http://schemas.microsoft.com/office/drawing/2014/main" id="{FA155400-38BF-4009-ACF7-B98EF2421285}"/>
            </a:ext>
          </a:extLst>
        </xdr:cNvPr>
        <xdr:cNvSpPr txBox="1">
          <a:spLocks noChangeArrowheads="1"/>
        </xdr:cNvSpPr>
      </xdr:nvSpPr>
      <xdr:spPr bwMode="auto">
        <a:xfrm>
          <a:off x="485775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53" name="Text Box 15">
          <a:extLst>
            <a:ext uri="{FF2B5EF4-FFF2-40B4-BE49-F238E27FC236}">
              <a16:creationId xmlns:a16="http://schemas.microsoft.com/office/drawing/2014/main" id="{C261E35D-11D8-40F5-9EE8-6D8A6F8FDDB5}"/>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54" name="Text Box 15">
          <a:extLst>
            <a:ext uri="{FF2B5EF4-FFF2-40B4-BE49-F238E27FC236}">
              <a16:creationId xmlns:a16="http://schemas.microsoft.com/office/drawing/2014/main" id="{57CFE059-9C9F-4233-B8C6-4E58CE2E11E7}"/>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55" name="Text Box 15">
          <a:extLst>
            <a:ext uri="{FF2B5EF4-FFF2-40B4-BE49-F238E27FC236}">
              <a16:creationId xmlns:a16="http://schemas.microsoft.com/office/drawing/2014/main" id="{30FBB495-0BD6-41DF-99FA-06ACF71A47D7}"/>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56" name="Text Box 15">
          <a:extLst>
            <a:ext uri="{FF2B5EF4-FFF2-40B4-BE49-F238E27FC236}">
              <a16:creationId xmlns:a16="http://schemas.microsoft.com/office/drawing/2014/main" id="{BE22375E-A015-4626-9983-028C4B248CA2}"/>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57" name="Text Box 15">
          <a:extLst>
            <a:ext uri="{FF2B5EF4-FFF2-40B4-BE49-F238E27FC236}">
              <a16:creationId xmlns:a16="http://schemas.microsoft.com/office/drawing/2014/main" id="{26AFA379-9C33-405F-9E4F-051C4EC7E436}"/>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58" name="Text Box 15">
          <a:extLst>
            <a:ext uri="{FF2B5EF4-FFF2-40B4-BE49-F238E27FC236}">
              <a16:creationId xmlns:a16="http://schemas.microsoft.com/office/drawing/2014/main" id="{0FAA48C3-F5E9-4D49-BE96-8687C3CAF105}"/>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59" name="Text Box 15">
          <a:extLst>
            <a:ext uri="{FF2B5EF4-FFF2-40B4-BE49-F238E27FC236}">
              <a16:creationId xmlns:a16="http://schemas.microsoft.com/office/drawing/2014/main" id="{B2635595-7EF6-46ED-B197-8059FC4C213E}"/>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60" name="Text Box 15">
          <a:extLst>
            <a:ext uri="{FF2B5EF4-FFF2-40B4-BE49-F238E27FC236}">
              <a16:creationId xmlns:a16="http://schemas.microsoft.com/office/drawing/2014/main" id="{7D10873E-1851-4B13-ABE3-120243FE9F32}"/>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861" name="Text Box 15">
          <a:extLst>
            <a:ext uri="{FF2B5EF4-FFF2-40B4-BE49-F238E27FC236}">
              <a16:creationId xmlns:a16="http://schemas.microsoft.com/office/drawing/2014/main" id="{23F415B2-2F38-4353-8F92-E76B8CB53120}"/>
            </a:ext>
          </a:extLst>
        </xdr:cNvPr>
        <xdr:cNvSpPr txBox="1">
          <a:spLocks noChangeArrowheads="1"/>
        </xdr:cNvSpPr>
      </xdr:nvSpPr>
      <xdr:spPr bwMode="auto">
        <a:xfrm>
          <a:off x="485775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862" name="Text Box 15">
          <a:extLst>
            <a:ext uri="{FF2B5EF4-FFF2-40B4-BE49-F238E27FC236}">
              <a16:creationId xmlns:a16="http://schemas.microsoft.com/office/drawing/2014/main" id="{AAEA7CC4-315F-4C48-8283-A6F54C6E8188}"/>
            </a:ext>
          </a:extLst>
        </xdr:cNvPr>
        <xdr:cNvSpPr txBox="1">
          <a:spLocks noChangeArrowheads="1"/>
        </xdr:cNvSpPr>
      </xdr:nvSpPr>
      <xdr:spPr bwMode="auto">
        <a:xfrm>
          <a:off x="485775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63" name="Text Box 15">
          <a:extLst>
            <a:ext uri="{FF2B5EF4-FFF2-40B4-BE49-F238E27FC236}">
              <a16:creationId xmlns:a16="http://schemas.microsoft.com/office/drawing/2014/main" id="{C720F798-0204-40BB-96F6-5D5EAEA87628}"/>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64" name="Text Box 15">
          <a:extLst>
            <a:ext uri="{FF2B5EF4-FFF2-40B4-BE49-F238E27FC236}">
              <a16:creationId xmlns:a16="http://schemas.microsoft.com/office/drawing/2014/main" id="{EBE8FD16-C95D-4FD0-8578-F3B1B918A285}"/>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65" name="Text Box 15">
          <a:extLst>
            <a:ext uri="{FF2B5EF4-FFF2-40B4-BE49-F238E27FC236}">
              <a16:creationId xmlns:a16="http://schemas.microsoft.com/office/drawing/2014/main" id="{5D1A0733-1B47-4A79-81F4-2277DAD3AD9C}"/>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66" name="Text Box 15">
          <a:extLst>
            <a:ext uri="{FF2B5EF4-FFF2-40B4-BE49-F238E27FC236}">
              <a16:creationId xmlns:a16="http://schemas.microsoft.com/office/drawing/2014/main" id="{3EA8DA24-3BD5-4E89-8674-793632EE77C4}"/>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67" name="Text Box 15">
          <a:extLst>
            <a:ext uri="{FF2B5EF4-FFF2-40B4-BE49-F238E27FC236}">
              <a16:creationId xmlns:a16="http://schemas.microsoft.com/office/drawing/2014/main" id="{3D8288EC-8DD8-444C-BEB5-21D79F2FF9B1}"/>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68" name="Text Box 15">
          <a:extLst>
            <a:ext uri="{FF2B5EF4-FFF2-40B4-BE49-F238E27FC236}">
              <a16:creationId xmlns:a16="http://schemas.microsoft.com/office/drawing/2014/main" id="{CCC4256F-B302-47B1-8B8F-44AD1083F8F2}"/>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69" name="Text Box 15">
          <a:extLst>
            <a:ext uri="{FF2B5EF4-FFF2-40B4-BE49-F238E27FC236}">
              <a16:creationId xmlns:a16="http://schemas.microsoft.com/office/drawing/2014/main" id="{43250651-DA39-46E0-8B38-BB8E20497707}"/>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870" name="Text Box 15">
          <a:extLst>
            <a:ext uri="{FF2B5EF4-FFF2-40B4-BE49-F238E27FC236}">
              <a16:creationId xmlns:a16="http://schemas.microsoft.com/office/drawing/2014/main" id="{26F74935-7504-40DF-81B2-6BCC783C7967}"/>
            </a:ext>
          </a:extLst>
        </xdr:cNvPr>
        <xdr:cNvSpPr txBox="1">
          <a:spLocks noChangeArrowheads="1"/>
        </xdr:cNvSpPr>
      </xdr:nvSpPr>
      <xdr:spPr bwMode="auto">
        <a:xfrm>
          <a:off x="485775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71" name="Text Box 15">
          <a:extLst>
            <a:ext uri="{FF2B5EF4-FFF2-40B4-BE49-F238E27FC236}">
              <a16:creationId xmlns:a16="http://schemas.microsoft.com/office/drawing/2014/main" id="{0B555974-969A-4179-ACBE-19202657A93C}"/>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72" name="Text Box 15">
          <a:extLst>
            <a:ext uri="{FF2B5EF4-FFF2-40B4-BE49-F238E27FC236}">
              <a16:creationId xmlns:a16="http://schemas.microsoft.com/office/drawing/2014/main" id="{00DBF020-2612-4FE3-9158-928D019E1B3C}"/>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73" name="Text Box 15">
          <a:extLst>
            <a:ext uri="{FF2B5EF4-FFF2-40B4-BE49-F238E27FC236}">
              <a16:creationId xmlns:a16="http://schemas.microsoft.com/office/drawing/2014/main" id="{17A45893-DDBE-46F8-9AD3-03EF861CE457}"/>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74" name="Text Box 15">
          <a:extLst>
            <a:ext uri="{FF2B5EF4-FFF2-40B4-BE49-F238E27FC236}">
              <a16:creationId xmlns:a16="http://schemas.microsoft.com/office/drawing/2014/main" id="{C267C04E-CDF5-4BAD-B958-1CD259B18BE0}"/>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75" name="Text Box 15">
          <a:extLst>
            <a:ext uri="{FF2B5EF4-FFF2-40B4-BE49-F238E27FC236}">
              <a16:creationId xmlns:a16="http://schemas.microsoft.com/office/drawing/2014/main" id="{F1E683D6-50F9-4113-BDEF-D316B71C3695}"/>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76" name="Text Box 15">
          <a:extLst>
            <a:ext uri="{FF2B5EF4-FFF2-40B4-BE49-F238E27FC236}">
              <a16:creationId xmlns:a16="http://schemas.microsoft.com/office/drawing/2014/main" id="{EA502835-E1C2-48FF-A416-B3AABFE865ED}"/>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77" name="Text Box 15">
          <a:extLst>
            <a:ext uri="{FF2B5EF4-FFF2-40B4-BE49-F238E27FC236}">
              <a16:creationId xmlns:a16="http://schemas.microsoft.com/office/drawing/2014/main" id="{A7EF3CD9-992C-4020-A153-24828ED58951}"/>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78" name="Text Box 15">
          <a:extLst>
            <a:ext uri="{FF2B5EF4-FFF2-40B4-BE49-F238E27FC236}">
              <a16:creationId xmlns:a16="http://schemas.microsoft.com/office/drawing/2014/main" id="{28870A24-391C-4440-BC4D-C2F20984B6A4}"/>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879" name="Text Box 15">
          <a:extLst>
            <a:ext uri="{FF2B5EF4-FFF2-40B4-BE49-F238E27FC236}">
              <a16:creationId xmlns:a16="http://schemas.microsoft.com/office/drawing/2014/main" id="{0CEF375C-A00A-43D0-9E1F-EAAE735DAA39}"/>
            </a:ext>
          </a:extLst>
        </xdr:cNvPr>
        <xdr:cNvSpPr txBox="1">
          <a:spLocks noChangeArrowheads="1"/>
        </xdr:cNvSpPr>
      </xdr:nvSpPr>
      <xdr:spPr bwMode="auto">
        <a:xfrm>
          <a:off x="485775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880" name="Text Box 15">
          <a:extLst>
            <a:ext uri="{FF2B5EF4-FFF2-40B4-BE49-F238E27FC236}">
              <a16:creationId xmlns:a16="http://schemas.microsoft.com/office/drawing/2014/main" id="{42E7ADA8-21B0-4ECE-BE67-17784BC9F20B}"/>
            </a:ext>
          </a:extLst>
        </xdr:cNvPr>
        <xdr:cNvSpPr txBox="1">
          <a:spLocks noChangeArrowheads="1"/>
        </xdr:cNvSpPr>
      </xdr:nvSpPr>
      <xdr:spPr bwMode="auto">
        <a:xfrm>
          <a:off x="485775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881" name="Text Box 15">
          <a:extLst>
            <a:ext uri="{FF2B5EF4-FFF2-40B4-BE49-F238E27FC236}">
              <a16:creationId xmlns:a16="http://schemas.microsoft.com/office/drawing/2014/main" id="{C1E9A660-363C-4132-8A4A-27B14BCA302E}"/>
            </a:ext>
          </a:extLst>
        </xdr:cNvPr>
        <xdr:cNvSpPr txBox="1">
          <a:spLocks noChangeArrowheads="1"/>
        </xdr:cNvSpPr>
      </xdr:nvSpPr>
      <xdr:spPr bwMode="auto">
        <a:xfrm>
          <a:off x="485775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82" name="Text Box 15">
          <a:extLst>
            <a:ext uri="{FF2B5EF4-FFF2-40B4-BE49-F238E27FC236}">
              <a16:creationId xmlns:a16="http://schemas.microsoft.com/office/drawing/2014/main" id="{6BB36305-EB87-4FAB-99EF-76AA35411961}"/>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83" name="Text Box 15">
          <a:extLst>
            <a:ext uri="{FF2B5EF4-FFF2-40B4-BE49-F238E27FC236}">
              <a16:creationId xmlns:a16="http://schemas.microsoft.com/office/drawing/2014/main" id="{CEB4553A-894B-44FB-AE70-CA13DAA3C64C}"/>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84" name="Text Box 15">
          <a:extLst>
            <a:ext uri="{FF2B5EF4-FFF2-40B4-BE49-F238E27FC236}">
              <a16:creationId xmlns:a16="http://schemas.microsoft.com/office/drawing/2014/main" id="{629FBBC8-EF86-4B0C-B40E-19CB1A74DC56}"/>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85" name="Text Box 15">
          <a:extLst>
            <a:ext uri="{FF2B5EF4-FFF2-40B4-BE49-F238E27FC236}">
              <a16:creationId xmlns:a16="http://schemas.microsoft.com/office/drawing/2014/main" id="{D8E31DEA-F34A-4D49-85BE-47C5E558104E}"/>
            </a:ext>
          </a:extLst>
        </xdr:cNvPr>
        <xdr:cNvSpPr txBox="1">
          <a:spLocks noChangeArrowheads="1"/>
        </xdr:cNvSpPr>
      </xdr:nvSpPr>
      <xdr:spPr bwMode="auto">
        <a:xfrm>
          <a:off x="5905500"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86" name="Text Box 15">
          <a:extLst>
            <a:ext uri="{FF2B5EF4-FFF2-40B4-BE49-F238E27FC236}">
              <a16:creationId xmlns:a16="http://schemas.microsoft.com/office/drawing/2014/main" id="{BA0606E3-168F-44B0-BB1E-F60439E9A105}"/>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87" name="Text Box 15">
          <a:extLst>
            <a:ext uri="{FF2B5EF4-FFF2-40B4-BE49-F238E27FC236}">
              <a16:creationId xmlns:a16="http://schemas.microsoft.com/office/drawing/2014/main" id="{D67E1DA5-4EFA-4D36-ADC1-3D0E29C20A6C}"/>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88" name="Text Box 15">
          <a:extLst>
            <a:ext uri="{FF2B5EF4-FFF2-40B4-BE49-F238E27FC236}">
              <a16:creationId xmlns:a16="http://schemas.microsoft.com/office/drawing/2014/main" id="{E6F5E0FE-9014-44A4-9CA6-A04313719476}"/>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89" name="Text Box 15">
          <a:extLst>
            <a:ext uri="{FF2B5EF4-FFF2-40B4-BE49-F238E27FC236}">
              <a16:creationId xmlns:a16="http://schemas.microsoft.com/office/drawing/2014/main" id="{F5985FFC-7A26-444D-8282-8AD3C47CCA7E}"/>
            </a:ext>
          </a:extLst>
        </xdr:cNvPr>
        <xdr:cNvSpPr txBox="1">
          <a:spLocks noChangeArrowheads="1"/>
        </xdr:cNvSpPr>
      </xdr:nvSpPr>
      <xdr:spPr bwMode="auto">
        <a:xfrm>
          <a:off x="5312019" y="64301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90" name="Text Box 15">
          <a:extLst>
            <a:ext uri="{FF2B5EF4-FFF2-40B4-BE49-F238E27FC236}">
              <a16:creationId xmlns:a16="http://schemas.microsoft.com/office/drawing/2014/main" id="{3200D9C6-FE32-40E5-B123-944BB1E88169}"/>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91" name="Text Box 15">
          <a:extLst>
            <a:ext uri="{FF2B5EF4-FFF2-40B4-BE49-F238E27FC236}">
              <a16:creationId xmlns:a16="http://schemas.microsoft.com/office/drawing/2014/main" id="{0FF4411D-591F-410C-ABEC-884048FD2D73}"/>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92" name="Text Box 15">
          <a:extLst>
            <a:ext uri="{FF2B5EF4-FFF2-40B4-BE49-F238E27FC236}">
              <a16:creationId xmlns:a16="http://schemas.microsoft.com/office/drawing/2014/main" id="{4BD167C4-EC53-47F7-82D1-14B4B82C9B52}"/>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93" name="Text Box 15">
          <a:extLst>
            <a:ext uri="{FF2B5EF4-FFF2-40B4-BE49-F238E27FC236}">
              <a16:creationId xmlns:a16="http://schemas.microsoft.com/office/drawing/2014/main" id="{B8C46938-E6F8-4313-ADDD-ABE46DFE6CA0}"/>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94" name="Text Box 15">
          <a:extLst>
            <a:ext uri="{FF2B5EF4-FFF2-40B4-BE49-F238E27FC236}">
              <a16:creationId xmlns:a16="http://schemas.microsoft.com/office/drawing/2014/main" id="{0D836AEF-355C-4AA2-B41F-8E1BCBF97230}"/>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95" name="Text Box 15">
          <a:extLst>
            <a:ext uri="{FF2B5EF4-FFF2-40B4-BE49-F238E27FC236}">
              <a16:creationId xmlns:a16="http://schemas.microsoft.com/office/drawing/2014/main" id="{A61F9822-1774-4852-967F-5B1861B7D228}"/>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896" name="Text Box 15">
          <a:extLst>
            <a:ext uri="{FF2B5EF4-FFF2-40B4-BE49-F238E27FC236}">
              <a16:creationId xmlns:a16="http://schemas.microsoft.com/office/drawing/2014/main" id="{7BCC744A-2AA1-4D2A-A9A2-E56C9D75BC23}"/>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897" name="Text Box 15">
          <a:extLst>
            <a:ext uri="{FF2B5EF4-FFF2-40B4-BE49-F238E27FC236}">
              <a16:creationId xmlns:a16="http://schemas.microsoft.com/office/drawing/2014/main" id="{5A717657-419F-4C84-9BCC-86D9B7E031F0}"/>
            </a:ext>
          </a:extLst>
        </xdr:cNvPr>
        <xdr:cNvSpPr txBox="1">
          <a:spLocks noChangeArrowheads="1"/>
        </xdr:cNvSpPr>
      </xdr:nvSpPr>
      <xdr:spPr bwMode="auto">
        <a:xfrm>
          <a:off x="485775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98" name="Text Box 15">
          <a:extLst>
            <a:ext uri="{FF2B5EF4-FFF2-40B4-BE49-F238E27FC236}">
              <a16:creationId xmlns:a16="http://schemas.microsoft.com/office/drawing/2014/main" id="{A07E2E31-0132-4520-9CFE-8601205B4885}"/>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899" name="Text Box 15">
          <a:extLst>
            <a:ext uri="{FF2B5EF4-FFF2-40B4-BE49-F238E27FC236}">
              <a16:creationId xmlns:a16="http://schemas.microsoft.com/office/drawing/2014/main" id="{769754D2-8D9B-4D11-80D7-0A57952D56DD}"/>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00" name="Text Box 15">
          <a:extLst>
            <a:ext uri="{FF2B5EF4-FFF2-40B4-BE49-F238E27FC236}">
              <a16:creationId xmlns:a16="http://schemas.microsoft.com/office/drawing/2014/main" id="{8B39E32E-A444-40C0-84E7-D8489373D55C}"/>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01" name="Text Box 15">
          <a:extLst>
            <a:ext uri="{FF2B5EF4-FFF2-40B4-BE49-F238E27FC236}">
              <a16:creationId xmlns:a16="http://schemas.microsoft.com/office/drawing/2014/main" id="{70D35533-36EF-4307-B048-A29FC66EA129}"/>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02" name="Text Box 15">
          <a:extLst>
            <a:ext uri="{FF2B5EF4-FFF2-40B4-BE49-F238E27FC236}">
              <a16:creationId xmlns:a16="http://schemas.microsoft.com/office/drawing/2014/main" id="{62323452-6263-4D91-9D0C-B9030FEC52D2}"/>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03" name="Text Box 15">
          <a:extLst>
            <a:ext uri="{FF2B5EF4-FFF2-40B4-BE49-F238E27FC236}">
              <a16:creationId xmlns:a16="http://schemas.microsoft.com/office/drawing/2014/main" id="{8BB2BE70-B3A1-49FC-8E72-6254DB9B3F01}"/>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04" name="Text Box 15">
          <a:extLst>
            <a:ext uri="{FF2B5EF4-FFF2-40B4-BE49-F238E27FC236}">
              <a16:creationId xmlns:a16="http://schemas.microsoft.com/office/drawing/2014/main" id="{1B2F32EA-852B-4DC3-A693-5D730CD98E2E}"/>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05" name="Text Box 15">
          <a:extLst>
            <a:ext uri="{FF2B5EF4-FFF2-40B4-BE49-F238E27FC236}">
              <a16:creationId xmlns:a16="http://schemas.microsoft.com/office/drawing/2014/main" id="{2028C71B-688A-4812-A13F-BE44C4EEEEDA}"/>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906" name="Text Box 15">
          <a:extLst>
            <a:ext uri="{FF2B5EF4-FFF2-40B4-BE49-F238E27FC236}">
              <a16:creationId xmlns:a16="http://schemas.microsoft.com/office/drawing/2014/main" id="{FAF454F5-053D-4ED0-99E9-F9AD9D105D6C}"/>
            </a:ext>
          </a:extLst>
        </xdr:cNvPr>
        <xdr:cNvSpPr txBox="1">
          <a:spLocks noChangeArrowheads="1"/>
        </xdr:cNvSpPr>
      </xdr:nvSpPr>
      <xdr:spPr bwMode="auto">
        <a:xfrm>
          <a:off x="485775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07" name="Text Box 15">
          <a:extLst>
            <a:ext uri="{FF2B5EF4-FFF2-40B4-BE49-F238E27FC236}">
              <a16:creationId xmlns:a16="http://schemas.microsoft.com/office/drawing/2014/main" id="{64B24B75-A4BC-4D8A-82AA-606BFB40317A}"/>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08" name="Text Box 15">
          <a:extLst>
            <a:ext uri="{FF2B5EF4-FFF2-40B4-BE49-F238E27FC236}">
              <a16:creationId xmlns:a16="http://schemas.microsoft.com/office/drawing/2014/main" id="{A038DC7B-1B64-48EE-93E0-3E881B4329EC}"/>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09" name="Text Box 15">
          <a:extLst>
            <a:ext uri="{FF2B5EF4-FFF2-40B4-BE49-F238E27FC236}">
              <a16:creationId xmlns:a16="http://schemas.microsoft.com/office/drawing/2014/main" id="{FD337D65-BCFF-4578-AB3F-525AFF7C352F}"/>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10" name="Text Box 15">
          <a:extLst>
            <a:ext uri="{FF2B5EF4-FFF2-40B4-BE49-F238E27FC236}">
              <a16:creationId xmlns:a16="http://schemas.microsoft.com/office/drawing/2014/main" id="{A67C9DC5-D2BF-4E39-806A-93320635C752}"/>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11" name="Text Box 15">
          <a:extLst>
            <a:ext uri="{FF2B5EF4-FFF2-40B4-BE49-F238E27FC236}">
              <a16:creationId xmlns:a16="http://schemas.microsoft.com/office/drawing/2014/main" id="{9C28DF8A-221C-4BC2-81A2-0A57BE42FE9B}"/>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12" name="Text Box 15">
          <a:extLst>
            <a:ext uri="{FF2B5EF4-FFF2-40B4-BE49-F238E27FC236}">
              <a16:creationId xmlns:a16="http://schemas.microsoft.com/office/drawing/2014/main" id="{5D179B83-EA6E-417B-B6B5-A2A8FA2ADDEC}"/>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13" name="Text Box 15">
          <a:extLst>
            <a:ext uri="{FF2B5EF4-FFF2-40B4-BE49-F238E27FC236}">
              <a16:creationId xmlns:a16="http://schemas.microsoft.com/office/drawing/2014/main" id="{BDCF0DFD-5CBF-43AC-BFCB-2F23C50A1D18}"/>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14" name="Text Box 15">
          <a:extLst>
            <a:ext uri="{FF2B5EF4-FFF2-40B4-BE49-F238E27FC236}">
              <a16:creationId xmlns:a16="http://schemas.microsoft.com/office/drawing/2014/main" id="{3741D706-0F2B-4751-A0E3-F9DE5A1CED85}"/>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915" name="Text Box 15">
          <a:extLst>
            <a:ext uri="{FF2B5EF4-FFF2-40B4-BE49-F238E27FC236}">
              <a16:creationId xmlns:a16="http://schemas.microsoft.com/office/drawing/2014/main" id="{8573A135-3990-40C6-B0A3-9E6CB53FA1C9}"/>
            </a:ext>
          </a:extLst>
        </xdr:cNvPr>
        <xdr:cNvSpPr txBox="1">
          <a:spLocks noChangeArrowheads="1"/>
        </xdr:cNvSpPr>
      </xdr:nvSpPr>
      <xdr:spPr bwMode="auto">
        <a:xfrm>
          <a:off x="485775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916" name="Text Box 15">
          <a:extLst>
            <a:ext uri="{FF2B5EF4-FFF2-40B4-BE49-F238E27FC236}">
              <a16:creationId xmlns:a16="http://schemas.microsoft.com/office/drawing/2014/main" id="{DE481DFB-F216-45A2-9097-0E235E7D4252}"/>
            </a:ext>
          </a:extLst>
        </xdr:cNvPr>
        <xdr:cNvSpPr txBox="1">
          <a:spLocks noChangeArrowheads="1"/>
        </xdr:cNvSpPr>
      </xdr:nvSpPr>
      <xdr:spPr bwMode="auto">
        <a:xfrm>
          <a:off x="485775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17" name="Text Box 15">
          <a:extLst>
            <a:ext uri="{FF2B5EF4-FFF2-40B4-BE49-F238E27FC236}">
              <a16:creationId xmlns:a16="http://schemas.microsoft.com/office/drawing/2014/main" id="{40DFAF4D-030D-44C3-9817-C0D739810D23}"/>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18" name="Text Box 15">
          <a:extLst>
            <a:ext uri="{FF2B5EF4-FFF2-40B4-BE49-F238E27FC236}">
              <a16:creationId xmlns:a16="http://schemas.microsoft.com/office/drawing/2014/main" id="{CA440950-39DE-4057-94CA-7DEDDAE962FF}"/>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19" name="Text Box 15">
          <a:extLst>
            <a:ext uri="{FF2B5EF4-FFF2-40B4-BE49-F238E27FC236}">
              <a16:creationId xmlns:a16="http://schemas.microsoft.com/office/drawing/2014/main" id="{39ECD340-5815-40AC-8655-06089FAD5E28}"/>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20" name="Text Box 15">
          <a:extLst>
            <a:ext uri="{FF2B5EF4-FFF2-40B4-BE49-F238E27FC236}">
              <a16:creationId xmlns:a16="http://schemas.microsoft.com/office/drawing/2014/main" id="{F2753EF4-5A46-4EDB-9896-A293ABDACB2D}"/>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21" name="Text Box 15">
          <a:extLst>
            <a:ext uri="{FF2B5EF4-FFF2-40B4-BE49-F238E27FC236}">
              <a16:creationId xmlns:a16="http://schemas.microsoft.com/office/drawing/2014/main" id="{3F0DB69D-2F47-4160-B072-327871988B2E}"/>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22" name="Text Box 15">
          <a:extLst>
            <a:ext uri="{FF2B5EF4-FFF2-40B4-BE49-F238E27FC236}">
              <a16:creationId xmlns:a16="http://schemas.microsoft.com/office/drawing/2014/main" id="{313F31EB-220A-43D2-B0F7-F13281F5DB90}"/>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23" name="Text Box 15">
          <a:extLst>
            <a:ext uri="{FF2B5EF4-FFF2-40B4-BE49-F238E27FC236}">
              <a16:creationId xmlns:a16="http://schemas.microsoft.com/office/drawing/2014/main" id="{3EB89E94-D263-4AFC-ACEE-81794CBCB5BD}"/>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924" name="Text Box 15">
          <a:extLst>
            <a:ext uri="{FF2B5EF4-FFF2-40B4-BE49-F238E27FC236}">
              <a16:creationId xmlns:a16="http://schemas.microsoft.com/office/drawing/2014/main" id="{C589F003-D7D9-4019-870C-7087D27B21E8}"/>
            </a:ext>
          </a:extLst>
        </xdr:cNvPr>
        <xdr:cNvSpPr txBox="1">
          <a:spLocks noChangeArrowheads="1"/>
        </xdr:cNvSpPr>
      </xdr:nvSpPr>
      <xdr:spPr bwMode="auto">
        <a:xfrm>
          <a:off x="485775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25" name="Text Box 15">
          <a:extLst>
            <a:ext uri="{FF2B5EF4-FFF2-40B4-BE49-F238E27FC236}">
              <a16:creationId xmlns:a16="http://schemas.microsoft.com/office/drawing/2014/main" id="{407E6D22-9DD7-4180-962A-DC69E549FFF9}"/>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26" name="Text Box 15">
          <a:extLst>
            <a:ext uri="{FF2B5EF4-FFF2-40B4-BE49-F238E27FC236}">
              <a16:creationId xmlns:a16="http://schemas.microsoft.com/office/drawing/2014/main" id="{059F699B-987C-4731-962A-4576BB4419B6}"/>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27" name="Text Box 15">
          <a:extLst>
            <a:ext uri="{FF2B5EF4-FFF2-40B4-BE49-F238E27FC236}">
              <a16:creationId xmlns:a16="http://schemas.microsoft.com/office/drawing/2014/main" id="{ED95D3B0-7E4B-43EE-9A5F-D4CE91816415}"/>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28" name="Text Box 15">
          <a:extLst>
            <a:ext uri="{FF2B5EF4-FFF2-40B4-BE49-F238E27FC236}">
              <a16:creationId xmlns:a16="http://schemas.microsoft.com/office/drawing/2014/main" id="{78064A12-BC1C-451A-95CE-68EF21BCAB5A}"/>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29" name="Text Box 15">
          <a:extLst>
            <a:ext uri="{FF2B5EF4-FFF2-40B4-BE49-F238E27FC236}">
              <a16:creationId xmlns:a16="http://schemas.microsoft.com/office/drawing/2014/main" id="{06449EBD-28B9-48F2-87E6-49F502485091}"/>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30" name="Text Box 15">
          <a:extLst>
            <a:ext uri="{FF2B5EF4-FFF2-40B4-BE49-F238E27FC236}">
              <a16:creationId xmlns:a16="http://schemas.microsoft.com/office/drawing/2014/main" id="{06621466-5AC4-4972-9FF0-53A9E459D95E}"/>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31" name="Text Box 15">
          <a:extLst>
            <a:ext uri="{FF2B5EF4-FFF2-40B4-BE49-F238E27FC236}">
              <a16:creationId xmlns:a16="http://schemas.microsoft.com/office/drawing/2014/main" id="{3892F1BB-246C-403A-BD20-C8AD09D136E1}"/>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32" name="Text Box 15">
          <a:extLst>
            <a:ext uri="{FF2B5EF4-FFF2-40B4-BE49-F238E27FC236}">
              <a16:creationId xmlns:a16="http://schemas.microsoft.com/office/drawing/2014/main" id="{AE3FC652-6904-4B4D-A0EB-19A75573C51F}"/>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425</xdr:row>
      <xdr:rowOff>0</xdr:rowOff>
    </xdr:from>
    <xdr:ext cx="85725" cy="221876"/>
    <xdr:sp macro="" textlink="">
      <xdr:nvSpPr>
        <xdr:cNvPr id="933" name="Text Box 15">
          <a:extLst>
            <a:ext uri="{FF2B5EF4-FFF2-40B4-BE49-F238E27FC236}">
              <a16:creationId xmlns:a16="http://schemas.microsoft.com/office/drawing/2014/main" id="{C1A1EFBC-71B5-49CB-A898-9DE6B7D842A6}"/>
            </a:ext>
          </a:extLst>
        </xdr:cNvPr>
        <xdr:cNvSpPr txBox="1">
          <a:spLocks noChangeArrowheads="1"/>
        </xdr:cNvSpPr>
      </xdr:nvSpPr>
      <xdr:spPr bwMode="auto">
        <a:xfrm>
          <a:off x="485775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34" name="Text Box 15">
          <a:extLst>
            <a:ext uri="{FF2B5EF4-FFF2-40B4-BE49-F238E27FC236}">
              <a16:creationId xmlns:a16="http://schemas.microsoft.com/office/drawing/2014/main" id="{5F1361B9-DB14-4169-9002-957301F3CCEA}"/>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35" name="Text Box 15">
          <a:extLst>
            <a:ext uri="{FF2B5EF4-FFF2-40B4-BE49-F238E27FC236}">
              <a16:creationId xmlns:a16="http://schemas.microsoft.com/office/drawing/2014/main" id="{3B13BBCF-E8B0-42DE-A859-BB3D8F8A980F}"/>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36" name="Text Box 15">
          <a:extLst>
            <a:ext uri="{FF2B5EF4-FFF2-40B4-BE49-F238E27FC236}">
              <a16:creationId xmlns:a16="http://schemas.microsoft.com/office/drawing/2014/main" id="{E5FF819E-BC99-487B-83FF-9C2C4C7640D3}"/>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425</xdr:row>
      <xdr:rowOff>0</xdr:rowOff>
    </xdr:from>
    <xdr:ext cx="85725" cy="221876"/>
    <xdr:sp macro="" textlink="">
      <xdr:nvSpPr>
        <xdr:cNvPr id="937" name="Text Box 15">
          <a:extLst>
            <a:ext uri="{FF2B5EF4-FFF2-40B4-BE49-F238E27FC236}">
              <a16:creationId xmlns:a16="http://schemas.microsoft.com/office/drawing/2014/main" id="{DA63F8B0-C725-4BB1-B32F-2BAF9C0F314E}"/>
            </a:ext>
          </a:extLst>
        </xdr:cNvPr>
        <xdr:cNvSpPr txBox="1">
          <a:spLocks noChangeArrowheads="1"/>
        </xdr:cNvSpPr>
      </xdr:nvSpPr>
      <xdr:spPr bwMode="auto">
        <a:xfrm>
          <a:off x="5905500"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38" name="Text Box 15">
          <a:extLst>
            <a:ext uri="{FF2B5EF4-FFF2-40B4-BE49-F238E27FC236}">
              <a16:creationId xmlns:a16="http://schemas.microsoft.com/office/drawing/2014/main" id="{F39ED2D8-257C-4611-8F95-F4D3176D1EA1}"/>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39" name="Text Box 15">
          <a:extLst>
            <a:ext uri="{FF2B5EF4-FFF2-40B4-BE49-F238E27FC236}">
              <a16:creationId xmlns:a16="http://schemas.microsoft.com/office/drawing/2014/main" id="{F0C8974E-DFBA-49B6-B0F0-39DBC6F5F3EC}"/>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40" name="Text Box 15">
          <a:extLst>
            <a:ext uri="{FF2B5EF4-FFF2-40B4-BE49-F238E27FC236}">
              <a16:creationId xmlns:a16="http://schemas.microsoft.com/office/drawing/2014/main" id="{F087BCFE-25C3-48DB-BD3F-D882A7BAEF54}"/>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425</xdr:row>
      <xdr:rowOff>0</xdr:rowOff>
    </xdr:from>
    <xdr:ext cx="85725" cy="221876"/>
    <xdr:sp macro="" textlink="">
      <xdr:nvSpPr>
        <xdr:cNvPr id="941" name="Text Box 15">
          <a:extLst>
            <a:ext uri="{FF2B5EF4-FFF2-40B4-BE49-F238E27FC236}">
              <a16:creationId xmlns:a16="http://schemas.microsoft.com/office/drawing/2014/main" id="{60E3F3B8-B558-44C5-BB2A-1AC0138102D3}"/>
            </a:ext>
          </a:extLst>
        </xdr:cNvPr>
        <xdr:cNvSpPr txBox="1">
          <a:spLocks noChangeArrowheads="1"/>
        </xdr:cNvSpPr>
      </xdr:nvSpPr>
      <xdr:spPr bwMode="auto">
        <a:xfrm>
          <a:off x="5312019" y="64491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431</xdr:row>
      <xdr:rowOff>0</xdr:rowOff>
    </xdr:from>
    <xdr:ext cx="85725" cy="221876"/>
    <xdr:sp macro="" textlink="">
      <xdr:nvSpPr>
        <xdr:cNvPr id="942" name="Text Box 15">
          <a:extLst>
            <a:ext uri="{FF2B5EF4-FFF2-40B4-BE49-F238E27FC236}">
              <a16:creationId xmlns:a16="http://schemas.microsoft.com/office/drawing/2014/main" id="{65CC0260-F79C-4F13-BDE8-65C136F7B656}"/>
            </a:ext>
          </a:extLst>
        </xdr:cNvPr>
        <xdr:cNvSpPr txBox="1">
          <a:spLocks noChangeArrowheads="1"/>
        </xdr:cNvSpPr>
      </xdr:nvSpPr>
      <xdr:spPr bwMode="auto">
        <a:xfrm>
          <a:off x="4857750"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431</xdr:row>
      <xdr:rowOff>0</xdr:rowOff>
    </xdr:from>
    <xdr:ext cx="85725" cy="221876"/>
    <xdr:sp macro="" textlink="">
      <xdr:nvSpPr>
        <xdr:cNvPr id="943" name="Text Box 15">
          <a:extLst>
            <a:ext uri="{FF2B5EF4-FFF2-40B4-BE49-F238E27FC236}">
              <a16:creationId xmlns:a16="http://schemas.microsoft.com/office/drawing/2014/main" id="{EF337833-D07B-4937-AE38-14A526D42E6F}"/>
            </a:ext>
          </a:extLst>
        </xdr:cNvPr>
        <xdr:cNvSpPr txBox="1">
          <a:spLocks noChangeArrowheads="1"/>
        </xdr:cNvSpPr>
      </xdr:nvSpPr>
      <xdr:spPr bwMode="auto">
        <a:xfrm>
          <a:off x="4857750"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944" name="Text Box 15">
          <a:extLst>
            <a:ext uri="{FF2B5EF4-FFF2-40B4-BE49-F238E27FC236}">
              <a16:creationId xmlns:a16="http://schemas.microsoft.com/office/drawing/2014/main" id="{21BE0C84-E1DA-48F0-B6FD-093AA9321922}"/>
            </a:ext>
          </a:extLst>
        </xdr:cNvPr>
        <xdr:cNvSpPr txBox="1">
          <a:spLocks noChangeArrowheads="1"/>
        </xdr:cNvSpPr>
      </xdr:nvSpPr>
      <xdr:spPr bwMode="auto">
        <a:xfrm>
          <a:off x="5905500"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945" name="Text Box 15">
          <a:extLst>
            <a:ext uri="{FF2B5EF4-FFF2-40B4-BE49-F238E27FC236}">
              <a16:creationId xmlns:a16="http://schemas.microsoft.com/office/drawing/2014/main" id="{2416E2DA-9A2C-487B-BA36-D3E0392CDED8}"/>
            </a:ext>
          </a:extLst>
        </xdr:cNvPr>
        <xdr:cNvSpPr txBox="1">
          <a:spLocks noChangeArrowheads="1"/>
        </xdr:cNvSpPr>
      </xdr:nvSpPr>
      <xdr:spPr bwMode="auto">
        <a:xfrm>
          <a:off x="5905500"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946" name="Text Box 15">
          <a:extLst>
            <a:ext uri="{FF2B5EF4-FFF2-40B4-BE49-F238E27FC236}">
              <a16:creationId xmlns:a16="http://schemas.microsoft.com/office/drawing/2014/main" id="{8F588EAB-C10E-4897-9F88-64F734D9294D}"/>
            </a:ext>
          </a:extLst>
        </xdr:cNvPr>
        <xdr:cNvSpPr txBox="1">
          <a:spLocks noChangeArrowheads="1"/>
        </xdr:cNvSpPr>
      </xdr:nvSpPr>
      <xdr:spPr bwMode="auto">
        <a:xfrm>
          <a:off x="5905500"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947" name="Text Box 15">
          <a:extLst>
            <a:ext uri="{FF2B5EF4-FFF2-40B4-BE49-F238E27FC236}">
              <a16:creationId xmlns:a16="http://schemas.microsoft.com/office/drawing/2014/main" id="{4031A771-8DAC-4A55-BF51-C310DCDECA31}"/>
            </a:ext>
          </a:extLst>
        </xdr:cNvPr>
        <xdr:cNvSpPr txBox="1">
          <a:spLocks noChangeArrowheads="1"/>
        </xdr:cNvSpPr>
      </xdr:nvSpPr>
      <xdr:spPr bwMode="auto">
        <a:xfrm>
          <a:off x="5905500"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948" name="Text Box 15">
          <a:extLst>
            <a:ext uri="{FF2B5EF4-FFF2-40B4-BE49-F238E27FC236}">
              <a16:creationId xmlns:a16="http://schemas.microsoft.com/office/drawing/2014/main" id="{8E5A6C48-517B-42DC-8EBD-5D89C0BB6D61}"/>
            </a:ext>
          </a:extLst>
        </xdr:cNvPr>
        <xdr:cNvSpPr txBox="1">
          <a:spLocks noChangeArrowheads="1"/>
        </xdr:cNvSpPr>
      </xdr:nvSpPr>
      <xdr:spPr bwMode="auto">
        <a:xfrm>
          <a:off x="5312019"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949" name="Text Box 15">
          <a:extLst>
            <a:ext uri="{FF2B5EF4-FFF2-40B4-BE49-F238E27FC236}">
              <a16:creationId xmlns:a16="http://schemas.microsoft.com/office/drawing/2014/main" id="{2ABEAE1D-CD9D-4C9E-B976-D0920330DDDA}"/>
            </a:ext>
          </a:extLst>
        </xdr:cNvPr>
        <xdr:cNvSpPr txBox="1">
          <a:spLocks noChangeArrowheads="1"/>
        </xdr:cNvSpPr>
      </xdr:nvSpPr>
      <xdr:spPr bwMode="auto">
        <a:xfrm>
          <a:off x="5312019"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950" name="Text Box 15">
          <a:extLst>
            <a:ext uri="{FF2B5EF4-FFF2-40B4-BE49-F238E27FC236}">
              <a16:creationId xmlns:a16="http://schemas.microsoft.com/office/drawing/2014/main" id="{B1C3D860-B10A-4490-AA8A-0B163C422D3E}"/>
            </a:ext>
          </a:extLst>
        </xdr:cNvPr>
        <xdr:cNvSpPr txBox="1">
          <a:spLocks noChangeArrowheads="1"/>
        </xdr:cNvSpPr>
      </xdr:nvSpPr>
      <xdr:spPr bwMode="auto">
        <a:xfrm>
          <a:off x="5312019"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431</xdr:row>
      <xdr:rowOff>0</xdr:rowOff>
    </xdr:from>
    <xdr:ext cx="85725" cy="221876"/>
    <xdr:sp macro="" textlink="">
      <xdr:nvSpPr>
        <xdr:cNvPr id="951" name="Text Box 15">
          <a:extLst>
            <a:ext uri="{FF2B5EF4-FFF2-40B4-BE49-F238E27FC236}">
              <a16:creationId xmlns:a16="http://schemas.microsoft.com/office/drawing/2014/main" id="{243FD4C1-C5ED-4332-B7BD-5B33205CAD01}"/>
            </a:ext>
          </a:extLst>
        </xdr:cNvPr>
        <xdr:cNvSpPr txBox="1">
          <a:spLocks noChangeArrowheads="1"/>
        </xdr:cNvSpPr>
      </xdr:nvSpPr>
      <xdr:spPr bwMode="auto">
        <a:xfrm>
          <a:off x="4857750"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952" name="Text Box 15">
          <a:extLst>
            <a:ext uri="{FF2B5EF4-FFF2-40B4-BE49-F238E27FC236}">
              <a16:creationId xmlns:a16="http://schemas.microsoft.com/office/drawing/2014/main" id="{6F1E61CB-C7F6-46A9-9CF1-8483E115D14C}"/>
            </a:ext>
          </a:extLst>
        </xdr:cNvPr>
        <xdr:cNvSpPr txBox="1">
          <a:spLocks noChangeArrowheads="1"/>
        </xdr:cNvSpPr>
      </xdr:nvSpPr>
      <xdr:spPr bwMode="auto">
        <a:xfrm>
          <a:off x="5905500"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953" name="Text Box 15">
          <a:extLst>
            <a:ext uri="{FF2B5EF4-FFF2-40B4-BE49-F238E27FC236}">
              <a16:creationId xmlns:a16="http://schemas.microsoft.com/office/drawing/2014/main" id="{D0906669-D379-431F-B080-FFBAE34BDC89}"/>
            </a:ext>
          </a:extLst>
        </xdr:cNvPr>
        <xdr:cNvSpPr txBox="1">
          <a:spLocks noChangeArrowheads="1"/>
        </xdr:cNvSpPr>
      </xdr:nvSpPr>
      <xdr:spPr bwMode="auto">
        <a:xfrm>
          <a:off x="5905500"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954" name="Text Box 15">
          <a:extLst>
            <a:ext uri="{FF2B5EF4-FFF2-40B4-BE49-F238E27FC236}">
              <a16:creationId xmlns:a16="http://schemas.microsoft.com/office/drawing/2014/main" id="{1112C885-AEE0-4487-9316-272D036F010E}"/>
            </a:ext>
          </a:extLst>
        </xdr:cNvPr>
        <xdr:cNvSpPr txBox="1">
          <a:spLocks noChangeArrowheads="1"/>
        </xdr:cNvSpPr>
      </xdr:nvSpPr>
      <xdr:spPr bwMode="auto">
        <a:xfrm>
          <a:off x="5905500"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955" name="Text Box 15">
          <a:extLst>
            <a:ext uri="{FF2B5EF4-FFF2-40B4-BE49-F238E27FC236}">
              <a16:creationId xmlns:a16="http://schemas.microsoft.com/office/drawing/2014/main" id="{2A1190CF-018F-48D4-ACF6-863DD9EEB490}"/>
            </a:ext>
          </a:extLst>
        </xdr:cNvPr>
        <xdr:cNvSpPr txBox="1">
          <a:spLocks noChangeArrowheads="1"/>
        </xdr:cNvSpPr>
      </xdr:nvSpPr>
      <xdr:spPr bwMode="auto">
        <a:xfrm>
          <a:off x="5905500"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956" name="Text Box 15">
          <a:extLst>
            <a:ext uri="{FF2B5EF4-FFF2-40B4-BE49-F238E27FC236}">
              <a16:creationId xmlns:a16="http://schemas.microsoft.com/office/drawing/2014/main" id="{6FC2020A-6A1A-4092-BA29-B61F7CBED305}"/>
            </a:ext>
          </a:extLst>
        </xdr:cNvPr>
        <xdr:cNvSpPr txBox="1">
          <a:spLocks noChangeArrowheads="1"/>
        </xdr:cNvSpPr>
      </xdr:nvSpPr>
      <xdr:spPr bwMode="auto">
        <a:xfrm>
          <a:off x="5312019"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957" name="Text Box 15">
          <a:extLst>
            <a:ext uri="{FF2B5EF4-FFF2-40B4-BE49-F238E27FC236}">
              <a16:creationId xmlns:a16="http://schemas.microsoft.com/office/drawing/2014/main" id="{567962C9-B6F6-4E45-A5EC-9542621ECA1F}"/>
            </a:ext>
          </a:extLst>
        </xdr:cNvPr>
        <xdr:cNvSpPr txBox="1">
          <a:spLocks noChangeArrowheads="1"/>
        </xdr:cNvSpPr>
      </xdr:nvSpPr>
      <xdr:spPr bwMode="auto">
        <a:xfrm>
          <a:off x="5312019"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958" name="Text Box 15">
          <a:extLst>
            <a:ext uri="{FF2B5EF4-FFF2-40B4-BE49-F238E27FC236}">
              <a16:creationId xmlns:a16="http://schemas.microsoft.com/office/drawing/2014/main" id="{7135E956-74E8-4F25-ADE8-631BF3E36ABD}"/>
            </a:ext>
          </a:extLst>
        </xdr:cNvPr>
        <xdr:cNvSpPr txBox="1">
          <a:spLocks noChangeArrowheads="1"/>
        </xdr:cNvSpPr>
      </xdr:nvSpPr>
      <xdr:spPr bwMode="auto">
        <a:xfrm>
          <a:off x="5312019"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959" name="Text Box 15">
          <a:extLst>
            <a:ext uri="{FF2B5EF4-FFF2-40B4-BE49-F238E27FC236}">
              <a16:creationId xmlns:a16="http://schemas.microsoft.com/office/drawing/2014/main" id="{FDC8C0E2-514E-46F3-9702-58B8ADB69FF1}"/>
            </a:ext>
          </a:extLst>
        </xdr:cNvPr>
        <xdr:cNvSpPr txBox="1">
          <a:spLocks noChangeArrowheads="1"/>
        </xdr:cNvSpPr>
      </xdr:nvSpPr>
      <xdr:spPr bwMode="auto">
        <a:xfrm>
          <a:off x="5312019"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432</xdr:row>
      <xdr:rowOff>0</xdr:rowOff>
    </xdr:from>
    <xdr:ext cx="85725" cy="221876"/>
    <xdr:sp macro="" textlink="">
      <xdr:nvSpPr>
        <xdr:cNvPr id="960" name="Text Box 15">
          <a:extLst>
            <a:ext uri="{FF2B5EF4-FFF2-40B4-BE49-F238E27FC236}">
              <a16:creationId xmlns:a16="http://schemas.microsoft.com/office/drawing/2014/main" id="{22BE489F-D35B-4FE4-87C3-71955004C7CF}"/>
            </a:ext>
          </a:extLst>
        </xdr:cNvPr>
        <xdr:cNvSpPr txBox="1">
          <a:spLocks noChangeArrowheads="1"/>
        </xdr:cNvSpPr>
      </xdr:nvSpPr>
      <xdr:spPr bwMode="auto">
        <a:xfrm>
          <a:off x="4857750"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432</xdr:row>
      <xdr:rowOff>0</xdr:rowOff>
    </xdr:from>
    <xdr:ext cx="85725" cy="221876"/>
    <xdr:sp macro="" textlink="">
      <xdr:nvSpPr>
        <xdr:cNvPr id="961" name="Text Box 15">
          <a:extLst>
            <a:ext uri="{FF2B5EF4-FFF2-40B4-BE49-F238E27FC236}">
              <a16:creationId xmlns:a16="http://schemas.microsoft.com/office/drawing/2014/main" id="{BC8B3CF5-7B0C-4D94-922D-7D9C9AAEB94B}"/>
            </a:ext>
          </a:extLst>
        </xdr:cNvPr>
        <xdr:cNvSpPr txBox="1">
          <a:spLocks noChangeArrowheads="1"/>
        </xdr:cNvSpPr>
      </xdr:nvSpPr>
      <xdr:spPr bwMode="auto">
        <a:xfrm>
          <a:off x="4857750"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431</xdr:row>
      <xdr:rowOff>0</xdr:rowOff>
    </xdr:from>
    <xdr:ext cx="85725" cy="221876"/>
    <xdr:sp macro="" textlink="">
      <xdr:nvSpPr>
        <xdr:cNvPr id="962" name="Text Box 15">
          <a:extLst>
            <a:ext uri="{FF2B5EF4-FFF2-40B4-BE49-F238E27FC236}">
              <a16:creationId xmlns:a16="http://schemas.microsoft.com/office/drawing/2014/main" id="{E34416AA-69C0-46DC-A3EB-6E9A2585D9A3}"/>
            </a:ext>
          </a:extLst>
        </xdr:cNvPr>
        <xdr:cNvSpPr txBox="1">
          <a:spLocks noChangeArrowheads="1"/>
        </xdr:cNvSpPr>
      </xdr:nvSpPr>
      <xdr:spPr bwMode="auto">
        <a:xfrm>
          <a:off x="4857750"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963" name="Text Box 15">
          <a:extLst>
            <a:ext uri="{FF2B5EF4-FFF2-40B4-BE49-F238E27FC236}">
              <a16:creationId xmlns:a16="http://schemas.microsoft.com/office/drawing/2014/main" id="{B53ED1CF-3BD5-4B8B-B7B8-BDF72370D427}"/>
            </a:ext>
          </a:extLst>
        </xdr:cNvPr>
        <xdr:cNvSpPr txBox="1">
          <a:spLocks noChangeArrowheads="1"/>
        </xdr:cNvSpPr>
      </xdr:nvSpPr>
      <xdr:spPr bwMode="auto">
        <a:xfrm>
          <a:off x="5905500"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964" name="Text Box 15">
          <a:extLst>
            <a:ext uri="{FF2B5EF4-FFF2-40B4-BE49-F238E27FC236}">
              <a16:creationId xmlns:a16="http://schemas.microsoft.com/office/drawing/2014/main" id="{FAF56EED-7259-4CE8-B2F2-816DC989D2C3}"/>
            </a:ext>
          </a:extLst>
        </xdr:cNvPr>
        <xdr:cNvSpPr txBox="1">
          <a:spLocks noChangeArrowheads="1"/>
        </xdr:cNvSpPr>
      </xdr:nvSpPr>
      <xdr:spPr bwMode="auto">
        <a:xfrm>
          <a:off x="5905500"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965" name="Text Box 15">
          <a:extLst>
            <a:ext uri="{FF2B5EF4-FFF2-40B4-BE49-F238E27FC236}">
              <a16:creationId xmlns:a16="http://schemas.microsoft.com/office/drawing/2014/main" id="{56913E57-932F-45A1-95BE-34E88497F4C2}"/>
            </a:ext>
          </a:extLst>
        </xdr:cNvPr>
        <xdr:cNvSpPr txBox="1">
          <a:spLocks noChangeArrowheads="1"/>
        </xdr:cNvSpPr>
      </xdr:nvSpPr>
      <xdr:spPr bwMode="auto">
        <a:xfrm>
          <a:off x="5905500"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431</xdr:row>
      <xdr:rowOff>0</xdr:rowOff>
    </xdr:from>
    <xdr:ext cx="85725" cy="221876"/>
    <xdr:sp macro="" textlink="">
      <xdr:nvSpPr>
        <xdr:cNvPr id="966" name="Text Box 15">
          <a:extLst>
            <a:ext uri="{FF2B5EF4-FFF2-40B4-BE49-F238E27FC236}">
              <a16:creationId xmlns:a16="http://schemas.microsoft.com/office/drawing/2014/main" id="{48C78E63-F6D6-472F-BE1F-DE835A46A412}"/>
            </a:ext>
          </a:extLst>
        </xdr:cNvPr>
        <xdr:cNvSpPr txBox="1">
          <a:spLocks noChangeArrowheads="1"/>
        </xdr:cNvSpPr>
      </xdr:nvSpPr>
      <xdr:spPr bwMode="auto">
        <a:xfrm>
          <a:off x="5905500"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967" name="Text Box 15">
          <a:extLst>
            <a:ext uri="{FF2B5EF4-FFF2-40B4-BE49-F238E27FC236}">
              <a16:creationId xmlns:a16="http://schemas.microsoft.com/office/drawing/2014/main" id="{48443628-AD6F-44CF-A614-817DCB483884}"/>
            </a:ext>
          </a:extLst>
        </xdr:cNvPr>
        <xdr:cNvSpPr txBox="1">
          <a:spLocks noChangeArrowheads="1"/>
        </xdr:cNvSpPr>
      </xdr:nvSpPr>
      <xdr:spPr bwMode="auto">
        <a:xfrm>
          <a:off x="5312019"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968" name="Text Box 15">
          <a:extLst>
            <a:ext uri="{FF2B5EF4-FFF2-40B4-BE49-F238E27FC236}">
              <a16:creationId xmlns:a16="http://schemas.microsoft.com/office/drawing/2014/main" id="{1F471A03-5889-49B3-8AD6-4572533389F5}"/>
            </a:ext>
          </a:extLst>
        </xdr:cNvPr>
        <xdr:cNvSpPr txBox="1">
          <a:spLocks noChangeArrowheads="1"/>
        </xdr:cNvSpPr>
      </xdr:nvSpPr>
      <xdr:spPr bwMode="auto">
        <a:xfrm>
          <a:off x="5312019"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969" name="Text Box 15">
          <a:extLst>
            <a:ext uri="{FF2B5EF4-FFF2-40B4-BE49-F238E27FC236}">
              <a16:creationId xmlns:a16="http://schemas.microsoft.com/office/drawing/2014/main" id="{47CA2C16-D578-4660-9032-06A1A2EF4B67}"/>
            </a:ext>
          </a:extLst>
        </xdr:cNvPr>
        <xdr:cNvSpPr txBox="1">
          <a:spLocks noChangeArrowheads="1"/>
        </xdr:cNvSpPr>
      </xdr:nvSpPr>
      <xdr:spPr bwMode="auto">
        <a:xfrm>
          <a:off x="5312019"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431</xdr:row>
      <xdr:rowOff>0</xdr:rowOff>
    </xdr:from>
    <xdr:ext cx="85725" cy="221876"/>
    <xdr:sp macro="" textlink="">
      <xdr:nvSpPr>
        <xdr:cNvPr id="970" name="Text Box 15">
          <a:extLst>
            <a:ext uri="{FF2B5EF4-FFF2-40B4-BE49-F238E27FC236}">
              <a16:creationId xmlns:a16="http://schemas.microsoft.com/office/drawing/2014/main" id="{6EC4960D-804E-49FA-BC17-1AE3F0F3B8B1}"/>
            </a:ext>
          </a:extLst>
        </xdr:cNvPr>
        <xdr:cNvSpPr txBox="1">
          <a:spLocks noChangeArrowheads="1"/>
        </xdr:cNvSpPr>
      </xdr:nvSpPr>
      <xdr:spPr bwMode="auto">
        <a:xfrm>
          <a:off x="5312019" y="658250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432</xdr:row>
      <xdr:rowOff>0</xdr:rowOff>
    </xdr:from>
    <xdr:ext cx="85725" cy="221876"/>
    <xdr:sp macro="" textlink="">
      <xdr:nvSpPr>
        <xdr:cNvPr id="971" name="Text Box 15">
          <a:extLst>
            <a:ext uri="{FF2B5EF4-FFF2-40B4-BE49-F238E27FC236}">
              <a16:creationId xmlns:a16="http://schemas.microsoft.com/office/drawing/2014/main" id="{2EDBF297-B6B5-41CE-81CD-784EF869C956}"/>
            </a:ext>
          </a:extLst>
        </xdr:cNvPr>
        <xdr:cNvSpPr txBox="1">
          <a:spLocks noChangeArrowheads="1"/>
        </xdr:cNvSpPr>
      </xdr:nvSpPr>
      <xdr:spPr bwMode="auto">
        <a:xfrm>
          <a:off x="5905500"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432</xdr:row>
      <xdr:rowOff>0</xdr:rowOff>
    </xdr:from>
    <xdr:ext cx="85725" cy="221876"/>
    <xdr:sp macro="" textlink="">
      <xdr:nvSpPr>
        <xdr:cNvPr id="972" name="Text Box 15">
          <a:extLst>
            <a:ext uri="{FF2B5EF4-FFF2-40B4-BE49-F238E27FC236}">
              <a16:creationId xmlns:a16="http://schemas.microsoft.com/office/drawing/2014/main" id="{088482DE-4F4B-4802-A3CE-C433380183A8}"/>
            </a:ext>
          </a:extLst>
        </xdr:cNvPr>
        <xdr:cNvSpPr txBox="1">
          <a:spLocks noChangeArrowheads="1"/>
        </xdr:cNvSpPr>
      </xdr:nvSpPr>
      <xdr:spPr bwMode="auto">
        <a:xfrm>
          <a:off x="5905500"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432</xdr:row>
      <xdr:rowOff>0</xdr:rowOff>
    </xdr:from>
    <xdr:ext cx="85725" cy="221876"/>
    <xdr:sp macro="" textlink="">
      <xdr:nvSpPr>
        <xdr:cNvPr id="973" name="Text Box 15">
          <a:extLst>
            <a:ext uri="{FF2B5EF4-FFF2-40B4-BE49-F238E27FC236}">
              <a16:creationId xmlns:a16="http://schemas.microsoft.com/office/drawing/2014/main" id="{36F39981-1D41-4735-932D-4F7A4E5F5C9C}"/>
            </a:ext>
          </a:extLst>
        </xdr:cNvPr>
        <xdr:cNvSpPr txBox="1">
          <a:spLocks noChangeArrowheads="1"/>
        </xdr:cNvSpPr>
      </xdr:nvSpPr>
      <xdr:spPr bwMode="auto">
        <a:xfrm>
          <a:off x="5905500"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432</xdr:row>
      <xdr:rowOff>0</xdr:rowOff>
    </xdr:from>
    <xdr:ext cx="85725" cy="221876"/>
    <xdr:sp macro="" textlink="">
      <xdr:nvSpPr>
        <xdr:cNvPr id="974" name="Text Box 15">
          <a:extLst>
            <a:ext uri="{FF2B5EF4-FFF2-40B4-BE49-F238E27FC236}">
              <a16:creationId xmlns:a16="http://schemas.microsoft.com/office/drawing/2014/main" id="{2ED2BC6B-ABED-4E52-B1EC-F1550E27D944}"/>
            </a:ext>
          </a:extLst>
        </xdr:cNvPr>
        <xdr:cNvSpPr txBox="1">
          <a:spLocks noChangeArrowheads="1"/>
        </xdr:cNvSpPr>
      </xdr:nvSpPr>
      <xdr:spPr bwMode="auto">
        <a:xfrm>
          <a:off x="5905500"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432</xdr:row>
      <xdr:rowOff>0</xdr:rowOff>
    </xdr:from>
    <xdr:ext cx="85725" cy="221876"/>
    <xdr:sp macro="" textlink="">
      <xdr:nvSpPr>
        <xdr:cNvPr id="975" name="Text Box 15">
          <a:extLst>
            <a:ext uri="{FF2B5EF4-FFF2-40B4-BE49-F238E27FC236}">
              <a16:creationId xmlns:a16="http://schemas.microsoft.com/office/drawing/2014/main" id="{450F9CE6-43C4-4CD3-81A3-40F4D69D82B6}"/>
            </a:ext>
          </a:extLst>
        </xdr:cNvPr>
        <xdr:cNvSpPr txBox="1">
          <a:spLocks noChangeArrowheads="1"/>
        </xdr:cNvSpPr>
      </xdr:nvSpPr>
      <xdr:spPr bwMode="auto">
        <a:xfrm>
          <a:off x="5312019"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432</xdr:row>
      <xdr:rowOff>0</xdr:rowOff>
    </xdr:from>
    <xdr:ext cx="85725" cy="221876"/>
    <xdr:sp macro="" textlink="">
      <xdr:nvSpPr>
        <xdr:cNvPr id="976" name="Text Box 15">
          <a:extLst>
            <a:ext uri="{FF2B5EF4-FFF2-40B4-BE49-F238E27FC236}">
              <a16:creationId xmlns:a16="http://schemas.microsoft.com/office/drawing/2014/main" id="{6C39E4D0-E65B-4208-A1C9-2F2C885037BA}"/>
            </a:ext>
          </a:extLst>
        </xdr:cNvPr>
        <xdr:cNvSpPr txBox="1">
          <a:spLocks noChangeArrowheads="1"/>
        </xdr:cNvSpPr>
      </xdr:nvSpPr>
      <xdr:spPr bwMode="auto">
        <a:xfrm>
          <a:off x="5312019"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432</xdr:row>
      <xdr:rowOff>0</xdr:rowOff>
    </xdr:from>
    <xdr:ext cx="85725" cy="221876"/>
    <xdr:sp macro="" textlink="">
      <xdr:nvSpPr>
        <xdr:cNvPr id="977" name="Text Box 15">
          <a:extLst>
            <a:ext uri="{FF2B5EF4-FFF2-40B4-BE49-F238E27FC236}">
              <a16:creationId xmlns:a16="http://schemas.microsoft.com/office/drawing/2014/main" id="{2D1D1E95-2354-4BE8-9C2F-6079D3633044}"/>
            </a:ext>
          </a:extLst>
        </xdr:cNvPr>
        <xdr:cNvSpPr txBox="1">
          <a:spLocks noChangeArrowheads="1"/>
        </xdr:cNvSpPr>
      </xdr:nvSpPr>
      <xdr:spPr bwMode="auto">
        <a:xfrm>
          <a:off x="5312019"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432</xdr:row>
      <xdr:rowOff>0</xdr:rowOff>
    </xdr:from>
    <xdr:ext cx="85725" cy="221876"/>
    <xdr:sp macro="" textlink="">
      <xdr:nvSpPr>
        <xdr:cNvPr id="978" name="Text Box 15">
          <a:extLst>
            <a:ext uri="{FF2B5EF4-FFF2-40B4-BE49-F238E27FC236}">
              <a16:creationId xmlns:a16="http://schemas.microsoft.com/office/drawing/2014/main" id="{F87B31AD-28C6-434D-A76A-0C77685A82D6}"/>
            </a:ext>
          </a:extLst>
        </xdr:cNvPr>
        <xdr:cNvSpPr txBox="1">
          <a:spLocks noChangeArrowheads="1"/>
        </xdr:cNvSpPr>
      </xdr:nvSpPr>
      <xdr:spPr bwMode="auto">
        <a:xfrm>
          <a:off x="4857750"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432</xdr:row>
      <xdr:rowOff>0</xdr:rowOff>
    </xdr:from>
    <xdr:ext cx="85725" cy="221876"/>
    <xdr:sp macro="" textlink="">
      <xdr:nvSpPr>
        <xdr:cNvPr id="979" name="Text Box 15">
          <a:extLst>
            <a:ext uri="{FF2B5EF4-FFF2-40B4-BE49-F238E27FC236}">
              <a16:creationId xmlns:a16="http://schemas.microsoft.com/office/drawing/2014/main" id="{22CA2636-02CE-49C9-8FB1-3A9A4C76FA4C}"/>
            </a:ext>
          </a:extLst>
        </xdr:cNvPr>
        <xdr:cNvSpPr txBox="1">
          <a:spLocks noChangeArrowheads="1"/>
        </xdr:cNvSpPr>
      </xdr:nvSpPr>
      <xdr:spPr bwMode="auto">
        <a:xfrm>
          <a:off x="5905500"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432</xdr:row>
      <xdr:rowOff>0</xdr:rowOff>
    </xdr:from>
    <xdr:ext cx="85725" cy="221876"/>
    <xdr:sp macro="" textlink="">
      <xdr:nvSpPr>
        <xdr:cNvPr id="980" name="Text Box 15">
          <a:extLst>
            <a:ext uri="{FF2B5EF4-FFF2-40B4-BE49-F238E27FC236}">
              <a16:creationId xmlns:a16="http://schemas.microsoft.com/office/drawing/2014/main" id="{5841BDF3-90AC-4560-9253-17FF70257F11}"/>
            </a:ext>
          </a:extLst>
        </xdr:cNvPr>
        <xdr:cNvSpPr txBox="1">
          <a:spLocks noChangeArrowheads="1"/>
        </xdr:cNvSpPr>
      </xdr:nvSpPr>
      <xdr:spPr bwMode="auto">
        <a:xfrm>
          <a:off x="5905500"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432</xdr:row>
      <xdr:rowOff>0</xdr:rowOff>
    </xdr:from>
    <xdr:ext cx="85725" cy="221876"/>
    <xdr:sp macro="" textlink="">
      <xdr:nvSpPr>
        <xdr:cNvPr id="981" name="Text Box 15">
          <a:extLst>
            <a:ext uri="{FF2B5EF4-FFF2-40B4-BE49-F238E27FC236}">
              <a16:creationId xmlns:a16="http://schemas.microsoft.com/office/drawing/2014/main" id="{C1E00CB6-EDBC-4562-BD0C-9BD8CE3B1176}"/>
            </a:ext>
          </a:extLst>
        </xdr:cNvPr>
        <xdr:cNvSpPr txBox="1">
          <a:spLocks noChangeArrowheads="1"/>
        </xdr:cNvSpPr>
      </xdr:nvSpPr>
      <xdr:spPr bwMode="auto">
        <a:xfrm>
          <a:off x="5905500"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432</xdr:row>
      <xdr:rowOff>0</xdr:rowOff>
    </xdr:from>
    <xdr:ext cx="85725" cy="221876"/>
    <xdr:sp macro="" textlink="">
      <xdr:nvSpPr>
        <xdr:cNvPr id="982" name="Text Box 15">
          <a:extLst>
            <a:ext uri="{FF2B5EF4-FFF2-40B4-BE49-F238E27FC236}">
              <a16:creationId xmlns:a16="http://schemas.microsoft.com/office/drawing/2014/main" id="{67E99577-1123-4E94-AE6B-F7FB97D7ADA0}"/>
            </a:ext>
          </a:extLst>
        </xdr:cNvPr>
        <xdr:cNvSpPr txBox="1">
          <a:spLocks noChangeArrowheads="1"/>
        </xdr:cNvSpPr>
      </xdr:nvSpPr>
      <xdr:spPr bwMode="auto">
        <a:xfrm>
          <a:off x="5905500"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432</xdr:row>
      <xdr:rowOff>0</xdr:rowOff>
    </xdr:from>
    <xdr:ext cx="85725" cy="221876"/>
    <xdr:sp macro="" textlink="">
      <xdr:nvSpPr>
        <xdr:cNvPr id="983" name="Text Box 15">
          <a:extLst>
            <a:ext uri="{FF2B5EF4-FFF2-40B4-BE49-F238E27FC236}">
              <a16:creationId xmlns:a16="http://schemas.microsoft.com/office/drawing/2014/main" id="{2E8C1AB1-43E4-4D71-AE9E-7BFC7686BD73}"/>
            </a:ext>
          </a:extLst>
        </xdr:cNvPr>
        <xdr:cNvSpPr txBox="1">
          <a:spLocks noChangeArrowheads="1"/>
        </xdr:cNvSpPr>
      </xdr:nvSpPr>
      <xdr:spPr bwMode="auto">
        <a:xfrm>
          <a:off x="5312019"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432</xdr:row>
      <xdr:rowOff>0</xdr:rowOff>
    </xdr:from>
    <xdr:ext cx="85725" cy="221876"/>
    <xdr:sp macro="" textlink="">
      <xdr:nvSpPr>
        <xdr:cNvPr id="984" name="Text Box 15">
          <a:extLst>
            <a:ext uri="{FF2B5EF4-FFF2-40B4-BE49-F238E27FC236}">
              <a16:creationId xmlns:a16="http://schemas.microsoft.com/office/drawing/2014/main" id="{BBCA7508-0A47-4EE2-944B-6979EA2C0DEC}"/>
            </a:ext>
          </a:extLst>
        </xdr:cNvPr>
        <xdr:cNvSpPr txBox="1">
          <a:spLocks noChangeArrowheads="1"/>
        </xdr:cNvSpPr>
      </xdr:nvSpPr>
      <xdr:spPr bwMode="auto">
        <a:xfrm>
          <a:off x="5312019"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432</xdr:row>
      <xdr:rowOff>0</xdr:rowOff>
    </xdr:from>
    <xdr:ext cx="85725" cy="221876"/>
    <xdr:sp macro="" textlink="">
      <xdr:nvSpPr>
        <xdr:cNvPr id="985" name="Text Box 15">
          <a:extLst>
            <a:ext uri="{FF2B5EF4-FFF2-40B4-BE49-F238E27FC236}">
              <a16:creationId xmlns:a16="http://schemas.microsoft.com/office/drawing/2014/main" id="{D0C71766-61FC-49A3-9FB1-9A5160B37F05}"/>
            </a:ext>
          </a:extLst>
        </xdr:cNvPr>
        <xdr:cNvSpPr txBox="1">
          <a:spLocks noChangeArrowheads="1"/>
        </xdr:cNvSpPr>
      </xdr:nvSpPr>
      <xdr:spPr bwMode="auto">
        <a:xfrm>
          <a:off x="5312019"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432</xdr:row>
      <xdr:rowOff>0</xdr:rowOff>
    </xdr:from>
    <xdr:ext cx="85725" cy="221876"/>
    <xdr:sp macro="" textlink="">
      <xdr:nvSpPr>
        <xdr:cNvPr id="986" name="Text Box 15">
          <a:extLst>
            <a:ext uri="{FF2B5EF4-FFF2-40B4-BE49-F238E27FC236}">
              <a16:creationId xmlns:a16="http://schemas.microsoft.com/office/drawing/2014/main" id="{948110EC-E2C4-4F61-A4CF-05912EEAA19D}"/>
            </a:ext>
          </a:extLst>
        </xdr:cNvPr>
        <xdr:cNvSpPr txBox="1">
          <a:spLocks noChangeArrowheads="1"/>
        </xdr:cNvSpPr>
      </xdr:nvSpPr>
      <xdr:spPr bwMode="auto">
        <a:xfrm>
          <a:off x="5312019"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432</xdr:row>
      <xdr:rowOff>0</xdr:rowOff>
    </xdr:from>
    <xdr:ext cx="85725" cy="221876"/>
    <xdr:sp macro="" textlink="">
      <xdr:nvSpPr>
        <xdr:cNvPr id="987" name="Text Box 15">
          <a:extLst>
            <a:ext uri="{FF2B5EF4-FFF2-40B4-BE49-F238E27FC236}">
              <a16:creationId xmlns:a16="http://schemas.microsoft.com/office/drawing/2014/main" id="{D7D6AF75-8706-42E1-ABFD-C77EB28AB4C2}"/>
            </a:ext>
          </a:extLst>
        </xdr:cNvPr>
        <xdr:cNvSpPr txBox="1">
          <a:spLocks noChangeArrowheads="1"/>
        </xdr:cNvSpPr>
      </xdr:nvSpPr>
      <xdr:spPr bwMode="auto">
        <a:xfrm>
          <a:off x="4857750"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432</xdr:row>
      <xdr:rowOff>0</xdr:rowOff>
    </xdr:from>
    <xdr:ext cx="85725" cy="221876"/>
    <xdr:sp macro="" textlink="">
      <xdr:nvSpPr>
        <xdr:cNvPr id="988" name="Text Box 15">
          <a:extLst>
            <a:ext uri="{FF2B5EF4-FFF2-40B4-BE49-F238E27FC236}">
              <a16:creationId xmlns:a16="http://schemas.microsoft.com/office/drawing/2014/main" id="{1691DDEC-0A81-40DD-8574-6EA550DE3A03}"/>
            </a:ext>
          </a:extLst>
        </xdr:cNvPr>
        <xdr:cNvSpPr txBox="1">
          <a:spLocks noChangeArrowheads="1"/>
        </xdr:cNvSpPr>
      </xdr:nvSpPr>
      <xdr:spPr bwMode="auto">
        <a:xfrm>
          <a:off x="5905500"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432</xdr:row>
      <xdr:rowOff>0</xdr:rowOff>
    </xdr:from>
    <xdr:ext cx="85725" cy="221876"/>
    <xdr:sp macro="" textlink="">
      <xdr:nvSpPr>
        <xdr:cNvPr id="989" name="Text Box 15">
          <a:extLst>
            <a:ext uri="{FF2B5EF4-FFF2-40B4-BE49-F238E27FC236}">
              <a16:creationId xmlns:a16="http://schemas.microsoft.com/office/drawing/2014/main" id="{1D2BF3DF-E684-446B-8AFE-D9DF7A4F2FFB}"/>
            </a:ext>
          </a:extLst>
        </xdr:cNvPr>
        <xdr:cNvSpPr txBox="1">
          <a:spLocks noChangeArrowheads="1"/>
        </xdr:cNvSpPr>
      </xdr:nvSpPr>
      <xdr:spPr bwMode="auto">
        <a:xfrm>
          <a:off x="5905500"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432</xdr:row>
      <xdr:rowOff>0</xdr:rowOff>
    </xdr:from>
    <xdr:ext cx="85725" cy="221876"/>
    <xdr:sp macro="" textlink="">
      <xdr:nvSpPr>
        <xdr:cNvPr id="990" name="Text Box 15">
          <a:extLst>
            <a:ext uri="{FF2B5EF4-FFF2-40B4-BE49-F238E27FC236}">
              <a16:creationId xmlns:a16="http://schemas.microsoft.com/office/drawing/2014/main" id="{BA4455B8-9FAC-4EDD-A3EE-BFEF77D8FF18}"/>
            </a:ext>
          </a:extLst>
        </xdr:cNvPr>
        <xdr:cNvSpPr txBox="1">
          <a:spLocks noChangeArrowheads="1"/>
        </xdr:cNvSpPr>
      </xdr:nvSpPr>
      <xdr:spPr bwMode="auto">
        <a:xfrm>
          <a:off x="5905500"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432</xdr:row>
      <xdr:rowOff>0</xdr:rowOff>
    </xdr:from>
    <xdr:ext cx="85725" cy="221876"/>
    <xdr:sp macro="" textlink="">
      <xdr:nvSpPr>
        <xdr:cNvPr id="991" name="Text Box 15">
          <a:extLst>
            <a:ext uri="{FF2B5EF4-FFF2-40B4-BE49-F238E27FC236}">
              <a16:creationId xmlns:a16="http://schemas.microsoft.com/office/drawing/2014/main" id="{9AD92994-305E-4CCA-86E7-60A39AD15D90}"/>
            </a:ext>
          </a:extLst>
        </xdr:cNvPr>
        <xdr:cNvSpPr txBox="1">
          <a:spLocks noChangeArrowheads="1"/>
        </xdr:cNvSpPr>
      </xdr:nvSpPr>
      <xdr:spPr bwMode="auto">
        <a:xfrm>
          <a:off x="5905500"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432</xdr:row>
      <xdr:rowOff>0</xdr:rowOff>
    </xdr:from>
    <xdr:ext cx="85725" cy="221876"/>
    <xdr:sp macro="" textlink="">
      <xdr:nvSpPr>
        <xdr:cNvPr id="992" name="Text Box 15">
          <a:extLst>
            <a:ext uri="{FF2B5EF4-FFF2-40B4-BE49-F238E27FC236}">
              <a16:creationId xmlns:a16="http://schemas.microsoft.com/office/drawing/2014/main" id="{9E8C11EC-B33D-43B6-A3AF-29ECA2E63D06}"/>
            </a:ext>
          </a:extLst>
        </xdr:cNvPr>
        <xdr:cNvSpPr txBox="1">
          <a:spLocks noChangeArrowheads="1"/>
        </xdr:cNvSpPr>
      </xdr:nvSpPr>
      <xdr:spPr bwMode="auto">
        <a:xfrm>
          <a:off x="5312019"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432</xdr:row>
      <xdr:rowOff>0</xdr:rowOff>
    </xdr:from>
    <xdr:ext cx="85725" cy="221876"/>
    <xdr:sp macro="" textlink="">
      <xdr:nvSpPr>
        <xdr:cNvPr id="993" name="Text Box 15">
          <a:extLst>
            <a:ext uri="{FF2B5EF4-FFF2-40B4-BE49-F238E27FC236}">
              <a16:creationId xmlns:a16="http://schemas.microsoft.com/office/drawing/2014/main" id="{F9212E8A-AFE7-47A2-842D-0AEACE037B52}"/>
            </a:ext>
          </a:extLst>
        </xdr:cNvPr>
        <xdr:cNvSpPr txBox="1">
          <a:spLocks noChangeArrowheads="1"/>
        </xdr:cNvSpPr>
      </xdr:nvSpPr>
      <xdr:spPr bwMode="auto">
        <a:xfrm>
          <a:off x="5312019"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432</xdr:row>
      <xdr:rowOff>0</xdr:rowOff>
    </xdr:from>
    <xdr:ext cx="85725" cy="221876"/>
    <xdr:sp macro="" textlink="">
      <xdr:nvSpPr>
        <xdr:cNvPr id="994" name="Text Box 15">
          <a:extLst>
            <a:ext uri="{FF2B5EF4-FFF2-40B4-BE49-F238E27FC236}">
              <a16:creationId xmlns:a16="http://schemas.microsoft.com/office/drawing/2014/main" id="{141AF126-065D-40F6-96A9-00B9E24BA1AD}"/>
            </a:ext>
          </a:extLst>
        </xdr:cNvPr>
        <xdr:cNvSpPr txBox="1">
          <a:spLocks noChangeArrowheads="1"/>
        </xdr:cNvSpPr>
      </xdr:nvSpPr>
      <xdr:spPr bwMode="auto">
        <a:xfrm>
          <a:off x="5312019"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432</xdr:row>
      <xdr:rowOff>0</xdr:rowOff>
    </xdr:from>
    <xdr:ext cx="85725" cy="221876"/>
    <xdr:sp macro="" textlink="">
      <xdr:nvSpPr>
        <xdr:cNvPr id="995" name="Text Box 15">
          <a:extLst>
            <a:ext uri="{FF2B5EF4-FFF2-40B4-BE49-F238E27FC236}">
              <a16:creationId xmlns:a16="http://schemas.microsoft.com/office/drawing/2014/main" id="{035F9588-D6EC-4FAE-A84A-D5321565E043}"/>
            </a:ext>
          </a:extLst>
        </xdr:cNvPr>
        <xdr:cNvSpPr txBox="1">
          <a:spLocks noChangeArrowheads="1"/>
        </xdr:cNvSpPr>
      </xdr:nvSpPr>
      <xdr:spPr bwMode="auto">
        <a:xfrm>
          <a:off x="5312019" y="66015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362</xdr:row>
      <xdr:rowOff>0</xdr:rowOff>
    </xdr:from>
    <xdr:ext cx="85725" cy="221876"/>
    <xdr:sp macro="" textlink="">
      <xdr:nvSpPr>
        <xdr:cNvPr id="996" name="Text Box 15">
          <a:extLst>
            <a:ext uri="{FF2B5EF4-FFF2-40B4-BE49-F238E27FC236}">
              <a16:creationId xmlns:a16="http://schemas.microsoft.com/office/drawing/2014/main" id="{CD8CBE39-00D1-4F68-A19B-0A6B244C0BA1}"/>
            </a:ext>
          </a:extLst>
        </xdr:cNvPr>
        <xdr:cNvSpPr txBox="1">
          <a:spLocks noChangeArrowheads="1"/>
        </xdr:cNvSpPr>
      </xdr:nvSpPr>
      <xdr:spPr bwMode="auto">
        <a:xfrm>
          <a:off x="4453759"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362</xdr:row>
      <xdr:rowOff>0</xdr:rowOff>
    </xdr:from>
    <xdr:ext cx="85725" cy="221876"/>
    <xdr:sp macro="" textlink="">
      <xdr:nvSpPr>
        <xdr:cNvPr id="997" name="Text Box 15">
          <a:extLst>
            <a:ext uri="{FF2B5EF4-FFF2-40B4-BE49-F238E27FC236}">
              <a16:creationId xmlns:a16="http://schemas.microsoft.com/office/drawing/2014/main" id="{737157D9-71DB-46A0-B353-4C5259ADBAB2}"/>
            </a:ext>
          </a:extLst>
        </xdr:cNvPr>
        <xdr:cNvSpPr txBox="1">
          <a:spLocks noChangeArrowheads="1"/>
        </xdr:cNvSpPr>
      </xdr:nvSpPr>
      <xdr:spPr bwMode="auto">
        <a:xfrm>
          <a:off x="4453759"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685800</xdr:colOff>
      <xdr:row>362</xdr:row>
      <xdr:rowOff>152400</xdr:rowOff>
    </xdr:from>
    <xdr:ext cx="85725" cy="221876"/>
    <xdr:sp macro="" textlink="">
      <xdr:nvSpPr>
        <xdr:cNvPr id="998" name="Text Box 15">
          <a:extLst>
            <a:ext uri="{FF2B5EF4-FFF2-40B4-BE49-F238E27FC236}">
              <a16:creationId xmlns:a16="http://schemas.microsoft.com/office/drawing/2014/main" id="{D9E48931-8484-49EC-97CD-B20EBC475B43}"/>
            </a:ext>
          </a:extLst>
        </xdr:cNvPr>
        <xdr:cNvSpPr txBox="1">
          <a:spLocks noChangeArrowheads="1"/>
        </xdr:cNvSpPr>
      </xdr:nvSpPr>
      <xdr:spPr bwMode="auto">
        <a:xfrm>
          <a:off x="10979369" y="575848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266700</xdr:colOff>
      <xdr:row>362</xdr:row>
      <xdr:rowOff>76200</xdr:rowOff>
    </xdr:from>
    <xdr:ext cx="85725" cy="221876"/>
    <xdr:sp macro="" textlink="">
      <xdr:nvSpPr>
        <xdr:cNvPr id="999" name="Text Box 15">
          <a:extLst>
            <a:ext uri="{FF2B5EF4-FFF2-40B4-BE49-F238E27FC236}">
              <a16:creationId xmlns:a16="http://schemas.microsoft.com/office/drawing/2014/main" id="{4E045FB6-D149-45A4-A0AA-3BAF681DC555}"/>
            </a:ext>
          </a:extLst>
        </xdr:cNvPr>
        <xdr:cNvSpPr txBox="1">
          <a:spLocks noChangeArrowheads="1"/>
        </xdr:cNvSpPr>
      </xdr:nvSpPr>
      <xdr:spPr bwMode="auto">
        <a:xfrm>
          <a:off x="4720459" y="575086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00" name="Text Box 15">
          <a:extLst>
            <a:ext uri="{FF2B5EF4-FFF2-40B4-BE49-F238E27FC236}">
              <a16:creationId xmlns:a16="http://schemas.microsoft.com/office/drawing/2014/main" id="{B4782DDC-DC51-4DD9-A5AE-2DBC2191635D}"/>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01" name="Text Box 15">
          <a:extLst>
            <a:ext uri="{FF2B5EF4-FFF2-40B4-BE49-F238E27FC236}">
              <a16:creationId xmlns:a16="http://schemas.microsoft.com/office/drawing/2014/main" id="{1E74312A-A2CC-4AAB-8FC2-D39EC6548B76}"/>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1724025</xdr:colOff>
      <xdr:row>362</xdr:row>
      <xdr:rowOff>84365</xdr:rowOff>
    </xdr:from>
    <xdr:ext cx="85725" cy="221876"/>
    <xdr:sp macro="" textlink="">
      <xdr:nvSpPr>
        <xdr:cNvPr id="1002" name="Text Box 15">
          <a:extLst>
            <a:ext uri="{FF2B5EF4-FFF2-40B4-BE49-F238E27FC236}">
              <a16:creationId xmlns:a16="http://schemas.microsoft.com/office/drawing/2014/main" id="{BD4708FE-C493-4177-A9F0-AEFA5BAA478B}"/>
            </a:ext>
          </a:extLst>
        </xdr:cNvPr>
        <xdr:cNvSpPr txBox="1">
          <a:spLocks noChangeArrowheads="1"/>
        </xdr:cNvSpPr>
      </xdr:nvSpPr>
      <xdr:spPr bwMode="auto">
        <a:xfrm>
          <a:off x="3747266" y="5751683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03" name="Text Box 15">
          <a:extLst>
            <a:ext uri="{FF2B5EF4-FFF2-40B4-BE49-F238E27FC236}">
              <a16:creationId xmlns:a16="http://schemas.microsoft.com/office/drawing/2014/main" id="{E594B6F2-05F7-4607-BF14-9169286882F4}"/>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04" name="Text Box 15">
          <a:extLst>
            <a:ext uri="{FF2B5EF4-FFF2-40B4-BE49-F238E27FC236}">
              <a16:creationId xmlns:a16="http://schemas.microsoft.com/office/drawing/2014/main" id="{1572011C-457A-42EA-876E-0605A59BDCA7}"/>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05" name="Text Box 15">
          <a:extLst>
            <a:ext uri="{FF2B5EF4-FFF2-40B4-BE49-F238E27FC236}">
              <a16:creationId xmlns:a16="http://schemas.microsoft.com/office/drawing/2014/main" id="{7C2A71F7-32AA-42C1-892D-89E8A686994F}"/>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06" name="Text Box 15">
          <a:extLst>
            <a:ext uri="{FF2B5EF4-FFF2-40B4-BE49-F238E27FC236}">
              <a16:creationId xmlns:a16="http://schemas.microsoft.com/office/drawing/2014/main" id="{F7819779-E063-4FE0-A9C8-D6361FA1CA2A}"/>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07" name="Text Box 15">
          <a:extLst>
            <a:ext uri="{FF2B5EF4-FFF2-40B4-BE49-F238E27FC236}">
              <a16:creationId xmlns:a16="http://schemas.microsoft.com/office/drawing/2014/main" id="{A03A88A0-CA8C-4AA4-8940-D1E6C5D65794}"/>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362</xdr:row>
      <xdr:rowOff>0</xdr:rowOff>
    </xdr:from>
    <xdr:ext cx="85725" cy="221876"/>
    <xdr:sp macro="" textlink="">
      <xdr:nvSpPr>
        <xdr:cNvPr id="1008" name="Text Box 15">
          <a:extLst>
            <a:ext uri="{FF2B5EF4-FFF2-40B4-BE49-F238E27FC236}">
              <a16:creationId xmlns:a16="http://schemas.microsoft.com/office/drawing/2014/main" id="{7DECFCA8-0405-4915-B322-EE2F2FD44562}"/>
            </a:ext>
          </a:extLst>
        </xdr:cNvPr>
        <xdr:cNvSpPr txBox="1">
          <a:spLocks noChangeArrowheads="1"/>
        </xdr:cNvSpPr>
      </xdr:nvSpPr>
      <xdr:spPr bwMode="auto">
        <a:xfrm>
          <a:off x="4453759"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09" name="Text Box 15">
          <a:extLst>
            <a:ext uri="{FF2B5EF4-FFF2-40B4-BE49-F238E27FC236}">
              <a16:creationId xmlns:a16="http://schemas.microsoft.com/office/drawing/2014/main" id="{FD45B6A4-454C-4A96-B868-2077E6076473}"/>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10" name="Text Box 15">
          <a:extLst>
            <a:ext uri="{FF2B5EF4-FFF2-40B4-BE49-F238E27FC236}">
              <a16:creationId xmlns:a16="http://schemas.microsoft.com/office/drawing/2014/main" id="{8C2C7123-EDA2-405B-B463-683C286C0216}"/>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11" name="Text Box 15">
          <a:extLst>
            <a:ext uri="{FF2B5EF4-FFF2-40B4-BE49-F238E27FC236}">
              <a16:creationId xmlns:a16="http://schemas.microsoft.com/office/drawing/2014/main" id="{4ED5DEDB-E83D-4FFF-987A-2098E6443109}"/>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12" name="Text Box 15">
          <a:extLst>
            <a:ext uri="{FF2B5EF4-FFF2-40B4-BE49-F238E27FC236}">
              <a16:creationId xmlns:a16="http://schemas.microsoft.com/office/drawing/2014/main" id="{FB70C83B-57C0-40D1-9BF8-B1BE9D9589F1}"/>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13" name="Text Box 15">
          <a:extLst>
            <a:ext uri="{FF2B5EF4-FFF2-40B4-BE49-F238E27FC236}">
              <a16:creationId xmlns:a16="http://schemas.microsoft.com/office/drawing/2014/main" id="{8FF4F644-2DC0-41E5-896A-269CA6E9F404}"/>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14" name="Text Box 15">
          <a:extLst>
            <a:ext uri="{FF2B5EF4-FFF2-40B4-BE49-F238E27FC236}">
              <a16:creationId xmlns:a16="http://schemas.microsoft.com/office/drawing/2014/main" id="{721CE090-1CBA-43E5-9089-92C767D14B8B}"/>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15" name="Text Box 15">
          <a:extLst>
            <a:ext uri="{FF2B5EF4-FFF2-40B4-BE49-F238E27FC236}">
              <a16:creationId xmlns:a16="http://schemas.microsoft.com/office/drawing/2014/main" id="{CE66E8D6-E06E-46C6-B956-80C06AF1425B}"/>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16" name="Text Box 15">
          <a:extLst>
            <a:ext uri="{FF2B5EF4-FFF2-40B4-BE49-F238E27FC236}">
              <a16:creationId xmlns:a16="http://schemas.microsoft.com/office/drawing/2014/main" id="{9E72F349-6C51-4C28-9623-7A8F30F9CA29}"/>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362</xdr:row>
      <xdr:rowOff>0</xdr:rowOff>
    </xdr:from>
    <xdr:ext cx="85725" cy="221876"/>
    <xdr:sp macro="" textlink="">
      <xdr:nvSpPr>
        <xdr:cNvPr id="1017" name="Text Box 15">
          <a:extLst>
            <a:ext uri="{FF2B5EF4-FFF2-40B4-BE49-F238E27FC236}">
              <a16:creationId xmlns:a16="http://schemas.microsoft.com/office/drawing/2014/main" id="{D5EE1555-7B08-44B8-9311-539C8173F171}"/>
            </a:ext>
          </a:extLst>
        </xdr:cNvPr>
        <xdr:cNvSpPr txBox="1">
          <a:spLocks noChangeArrowheads="1"/>
        </xdr:cNvSpPr>
      </xdr:nvSpPr>
      <xdr:spPr bwMode="auto">
        <a:xfrm>
          <a:off x="4453759"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362</xdr:row>
      <xdr:rowOff>0</xdr:rowOff>
    </xdr:from>
    <xdr:ext cx="85725" cy="221876"/>
    <xdr:sp macro="" textlink="">
      <xdr:nvSpPr>
        <xdr:cNvPr id="1018" name="Text Box 15">
          <a:extLst>
            <a:ext uri="{FF2B5EF4-FFF2-40B4-BE49-F238E27FC236}">
              <a16:creationId xmlns:a16="http://schemas.microsoft.com/office/drawing/2014/main" id="{CAEF5420-30EF-45B0-93AC-55723D7690E3}"/>
            </a:ext>
          </a:extLst>
        </xdr:cNvPr>
        <xdr:cNvSpPr txBox="1">
          <a:spLocks noChangeArrowheads="1"/>
        </xdr:cNvSpPr>
      </xdr:nvSpPr>
      <xdr:spPr bwMode="auto">
        <a:xfrm>
          <a:off x="4453759"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362</xdr:row>
      <xdr:rowOff>0</xdr:rowOff>
    </xdr:from>
    <xdr:ext cx="85725" cy="221876"/>
    <xdr:sp macro="" textlink="">
      <xdr:nvSpPr>
        <xdr:cNvPr id="1019" name="Text Box 15">
          <a:extLst>
            <a:ext uri="{FF2B5EF4-FFF2-40B4-BE49-F238E27FC236}">
              <a16:creationId xmlns:a16="http://schemas.microsoft.com/office/drawing/2014/main" id="{63C154C1-0DCF-4FFB-934D-A024A4866C72}"/>
            </a:ext>
          </a:extLst>
        </xdr:cNvPr>
        <xdr:cNvSpPr txBox="1">
          <a:spLocks noChangeArrowheads="1"/>
        </xdr:cNvSpPr>
      </xdr:nvSpPr>
      <xdr:spPr bwMode="auto">
        <a:xfrm>
          <a:off x="4453759"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20" name="Text Box 15">
          <a:extLst>
            <a:ext uri="{FF2B5EF4-FFF2-40B4-BE49-F238E27FC236}">
              <a16:creationId xmlns:a16="http://schemas.microsoft.com/office/drawing/2014/main" id="{4EA258E2-462F-434D-9A3F-5832A1A40B43}"/>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21" name="Text Box 15">
          <a:extLst>
            <a:ext uri="{FF2B5EF4-FFF2-40B4-BE49-F238E27FC236}">
              <a16:creationId xmlns:a16="http://schemas.microsoft.com/office/drawing/2014/main" id="{1A60801D-D0C3-43FD-8576-90BD685360BA}"/>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1724025</xdr:colOff>
      <xdr:row>362</xdr:row>
      <xdr:rowOff>84365</xdr:rowOff>
    </xdr:from>
    <xdr:ext cx="85725" cy="221876"/>
    <xdr:sp macro="" textlink="">
      <xdr:nvSpPr>
        <xdr:cNvPr id="1022" name="Text Box 15">
          <a:extLst>
            <a:ext uri="{FF2B5EF4-FFF2-40B4-BE49-F238E27FC236}">
              <a16:creationId xmlns:a16="http://schemas.microsoft.com/office/drawing/2014/main" id="{FD8F4466-B39C-4D2D-A275-68F541510D26}"/>
            </a:ext>
          </a:extLst>
        </xdr:cNvPr>
        <xdr:cNvSpPr txBox="1">
          <a:spLocks noChangeArrowheads="1"/>
        </xdr:cNvSpPr>
      </xdr:nvSpPr>
      <xdr:spPr bwMode="auto">
        <a:xfrm>
          <a:off x="3747266" y="5751683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23" name="Text Box 15">
          <a:extLst>
            <a:ext uri="{FF2B5EF4-FFF2-40B4-BE49-F238E27FC236}">
              <a16:creationId xmlns:a16="http://schemas.microsoft.com/office/drawing/2014/main" id="{C8F71E3F-89DF-495A-A5DF-2E7F14162C8B}"/>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780" name="Text Box 15">
          <a:extLst>
            <a:ext uri="{FF2B5EF4-FFF2-40B4-BE49-F238E27FC236}">
              <a16:creationId xmlns:a16="http://schemas.microsoft.com/office/drawing/2014/main" id="{6408BB5D-4B41-432B-953D-3177350056A2}"/>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24" name="Text Box 15">
          <a:extLst>
            <a:ext uri="{FF2B5EF4-FFF2-40B4-BE49-F238E27FC236}">
              <a16:creationId xmlns:a16="http://schemas.microsoft.com/office/drawing/2014/main" id="{3717FA63-76C8-4AFF-84C5-1B01CB9CEA6A}"/>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25" name="Text Box 15">
          <a:extLst>
            <a:ext uri="{FF2B5EF4-FFF2-40B4-BE49-F238E27FC236}">
              <a16:creationId xmlns:a16="http://schemas.microsoft.com/office/drawing/2014/main" id="{5382EC16-8658-4C64-8FA5-8E1C276E4E49}"/>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26" name="Text Box 15">
          <a:extLst>
            <a:ext uri="{FF2B5EF4-FFF2-40B4-BE49-F238E27FC236}">
              <a16:creationId xmlns:a16="http://schemas.microsoft.com/office/drawing/2014/main" id="{72B306B8-489C-4A41-808D-E7D3A9823457}"/>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27" name="Text Box 15">
          <a:extLst>
            <a:ext uri="{FF2B5EF4-FFF2-40B4-BE49-F238E27FC236}">
              <a16:creationId xmlns:a16="http://schemas.microsoft.com/office/drawing/2014/main" id="{E0552762-57B9-4138-AAAC-50C8F8251BF0}"/>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28" name="Text Box 15">
          <a:extLst>
            <a:ext uri="{FF2B5EF4-FFF2-40B4-BE49-F238E27FC236}">
              <a16:creationId xmlns:a16="http://schemas.microsoft.com/office/drawing/2014/main" id="{B84D1ADE-71FF-4832-A7B2-0A9EBE0E3FF9}"/>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29" name="Text Box 15">
          <a:extLst>
            <a:ext uri="{FF2B5EF4-FFF2-40B4-BE49-F238E27FC236}">
              <a16:creationId xmlns:a16="http://schemas.microsoft.com/office/drawing/2014/main" id="{531AC197-D30E-446E-8B54-444CF6634D03}"/>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1724025</xdr:colOff>
      <xdr:row>362</xdr:row>
      <xdr:rowOff>84365</xdr:rowOff>
    </xdr:from>
    <xdr:ext cx="85725" cy="221876"/>
    <xdr:sp macro="" textlink="">
      <xdr:nvSpPr>
        <xdr:cNvPr id="1030" name="Text Box 15">
          <a:extLst>
            <a:ext uri="{FF2B5EF4-FFF2-40B4-BE49-F238E27FC236}">
              <a16:creationId xmlns:a16="http://schemas.microsoft.com/office/drawing/2014/main" id="{AFDAF7FF-24D6-40A3-99B2-D340D0B59E71}"/>
            </a:ext>
          </a:extLst>
        </xdr:cNvPr>
        <xdr:cNvSpPr txBox="1">
          <a:spLocks noChangeArrowheads="1"/>
        </xdr:cNvSpPr>
      </xdr:nvSpPr>
      <xdr:spPr bwMode="auto">
        <a:xfrm>
          <a:off x="3747266" y="5751683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31" name="Text Box 15">
          <a:extLst>
            <a:ext uri="{FF2B5EF4-FFF2-40B4-BE49-F238E27FC236}">
              <a16:creationId xmlns:a16="http://schemas.microsoft.com/office/drawing/2014/main" id="{EC4C70AB-B2AA-41FE-8BB2-8B9175B42B02}"/>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32" name="Text Box 15">
          <a:extLst>
            <a:ext uri="{FF2B5EF4-FFF2-40B4-BE49-F238E27FC236}">
              <a16:creationId xmlns:a16="http://schemas.microsoft.com/office/drawing/2014/main" id="{E7276DBF-5AF0-4CFE-80ED-247D0F71F102}"/>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33" name="Text Box 15">
          <a:extLst>
            <a:ext uri="{FF2B5EF4-FFF2-40B4-BE49-F238E27FC236}">
              <a16:creationId xmlns:a16="http://schemas.microsoft.com/office/drawing/2014/main" id="{38BC565C-1282-4F17-AF4A-FB17A64DF87E}"/>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34" name="Text Box 15">
          <a:extLst>
            <a:ext uri="{FF2B5EF4-FFF2-40B4-BE49-F238E27FC236}">
              <a16:creationId xmlns:a16="http://schemas.microsoft.com/office/drawing/2014/main" id="{C8A64322-B61C-4909-A0A1-39FAB863F893}"/>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35" name="Text Box 15">
          <a:extLst>
            <a:ext uri="{FF2B5EF4-FFF2-40B4-BE49-F238E27FC236}">
              <a16:creationId xmlns:a16="http://schemas.microsoft.com/office/drawing/2014/main" id="{59A7E816-573E-4B67-AF31-79C3EC9586CA}"/>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362</xdr:row>
      <xdr:rowOff>0</xdr:rowOff>
    </xdr:from>
    <xdr:ext cx="85725" cy="221876"/>
    <xdr:sp macro="" textlink="">
      <xdr:nvSpPr>
        <xdr:cNvPr id="1036" name="Text Box 15">
          <a:extLst>
            <a:ext uri="{FF2B5EF4-FFF2-40B4-BE49-F238E27FC236}">
              <a16:creationId xmlns:a16="http://schemas.microsoft.com/office/drawing/2014/main" id="{B8580458-1A42-4D79-B071-5C718363E9A4}"/>
            </a:ext>
          </a:extLst>
        </xdr:cNvPr>
        <xdr:cNvSpPr txBox="1">
          <a:spLocks noChangeArrowheads="1"/>
        </xdr:cNvSpPr>
      </xdr:nvSpPr>
      <xdr:spPr bwMode="auto">
        <a:xfrm>
          <a:off x="4453759"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37" name="Text Box 15">
          <a:extLst>
            <a:ext uri="{FF2B5EF4-FFF2-40B4-BE49-F238E27FC236}">
              <a16:creationId xmlns:a16="http://schemas.microsoft.com/office/drawing/2014/main" id="{9C637B18-4E0B-481E-98C0-F60D779D82C8}"/>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38" name="Text Box 15">
          <a:extLst>
            <a:ext uri="{FF2B5EF4-FFF2-40B4-BE49-F238E27FC236}">
              <a16:creationId xmlns:a16="http://schemas.microsoft.com/office/drawing/2014/main" id="{CC0DF819-A1EF-4C50-A79F-1082B8AF43DE}"/>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39" name="Text Box 15">
          <a:extLst>
            <a:ext uri="{FF2B5EF4-FFF2-40B4-BE49-F238E27FC236}">
              <a16:creationId xmlns:a16="http://schemas.microsoft.com/office/drawing/2014/main" id="{160B2D22-0175-4BE5-A57F-11B32492B44B}"/>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362</xdr:row>
      <xdr:rowOff>0</xdr:rowOff>
    </xdr:from>
    <xdr:ext cx="85725" cy="221876"/>
    <xdr:sp macro="" textlink="">
      <xdr:nvSpPr>
        <xdr:cNvPr id="1040" name="Text Box 15">
          <a:extLst>
            <a:ext uri="{FF2B5EF4-FFF2-40B4-BE49-F238E27FC236}">
              <a16:creationId xmlns:a16="http://schemas.microsoft.com/office/drawing/2014/main" id="{6462FA75-9FA1-4B14-953B-1825D6630E9D}"/>
            </a:ext>
          </a:extLst>
        </xdr:cNvPr>
        <xdr:cNvSpPr txBox="1">
          <a:spLocks noChangeArrowheads="1"/>
        </xdr:cNvSpPr>
      </xdr:nvSpPr>
      <xdr:spPr bwMode="auto">
        <a:xfrm>
          <a:off x="5504793"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41" name="Text Box 15">
          <a:extLst>
            <a:ext uri="{FF2B5EF4-FFF2-40B4-BE49-F238E27FC236}">
              <a16:creationId xmlns:a16="http://schemas.microsoft.com/office/drawing/2014/main" id="{4EB243DE-1F5B-43F8-99AE-2FA5B59F04FF}"/>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42" name="Text Box 15">
          <a:extLst>
            <a:ext uri="{FF2B5EF4-FFF2-40B4-BE49-F238E27FC236}">
              <a16:creationId xmlns:a16="http://schemas.microsoft.com/office/drawing/2014/main" id="{6DBD9D7A-C738-434C-A167-A14143A64213}"/>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43" name="Text Box 15">
          <a:extLst>
            <a:ext uri="{FF2B5EF4-FFF2-40B4-BE49-F238E27FC236}">
              <a16:creationId xmlns:a16="http://schemas.microsoft.com/office/drawing/2014/main" id="{36E951A8-51CF-49AD-B465-CD39CA083866}"/>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362</xdr:row>
      <xdr:rowOff>0</xdr:rowOff>
    </xdr:from>
    <xdr:ext cx="85725" cy="221876"/>
    <xdr:sp macro="" textlink="">
      <xdr:nvSpPr>
        <xdr:cNvPr id="1044" name="Text Box 15">
          <a:extLst>
            <a:ext uri="{FF2B5EF4-FFF2-40B4-BE49-F238E27FC236}">
              <a16:creationId xmlns:a16="http://schemas.microsoft.com/office/drawing/2014/main" id="{86990FC0-5336-4623-8967-77BF388C75F9}"/>
            </a:ext>
          </a:extLst>
        </xdr:cNvPr>
        <xdr:cNvSpPr txBox="1">
          <a:spLocks noChangeArrowheads="1"/>
        </xdr:cNvSpPr>
      </xdr:nvSpPr>
      <xdr:spPr bwMode="auto">
        <a:xfrm>
          <a:off x="4913586" y="57432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045" name="Text Box 15">
          <a:extLst>
            <a:ext uri="{FF2B5EF4-FFF2-40B4-BE49-F238E27FC236}">
              <a16:creationId xmlns:a16="http://schemas.microsoft.com/office/drawing/2014/main" id="{B6E91470-9380-44D3-9F81-A4994A2F1276}"/>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046" name="Text Box 15">
          <a:extLst>
            <a:ext uri="{FF2B5EF4-FFF2-40B4-BE49-F238E27FC236}">
              <a16:creationId xmlns:a16="http://schemas.microsoft.com/office/drawing/2014/main" id="{915AFE09-23C8-4519-B8F0-5EFEA21C0C64}"/>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047" name="Text Box 15">
          <a:extLst>
            <a:ext uri="{FF2B5EF4-FFF2-40B4-BE49-F238E27FC236}">
              <a16:creationId xmlns:a16="http://schemas.microsoft.com/office/drawing/2014/main" id="{0032AF6C-4485-42F8-B06D-801E913D5E90}"/>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048" name="Text Box 15">
          <a:extLst>
            <a:ext uri="{FF2B5EF4-FFF2-40B4-BE49-F238E27FC236}">
              <a16:creationId xmlns:a16="http://schemas.microsoft.com/office/drawing/2014/main" id="{0F22C584-56BE-4EEA-83E6-1A0A28E683A6}"/>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049" name="Text Box 15">
          <a:extLst>
            <a:ext uri="{FF2B5EF4-FFF2-40B4-BE49-F238E27FC236}">
              <a16:creationId xmlns:a16="http://schemas.microsoft.com/office/drawing/2014/main" id="{6357D691-36A6-4FF2-A7ED-B1E9A55E066D}"/>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050" name="Text Box 15">
          <a:extLst>
            <a:ext uri="{FF2B5EF4-FFF2-40B4-BE49-F238E27FC236}">
              <a16:creationId xmlns:a16="http://schemas.microsoft.com/office/drawing/2014/main" id="{8DC80EE7-34DB-4DDF-8255-3D596AA82966}"/>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051" name="Text Box 15">
          <a:extLst>
            <a:ext uri="{FF2B5EF4-FFF2-40B4-BE49-F238E27FC236}">
              <a16:creationId xmlns:a16="http://schemas.microsoft.com/office/drawing/2014/main" id="{27BBE798-6562-43D1-A809-EFFE167E6AC9}"/>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052" name="Text Box 15">
          <a:extLst>
            <a:ext uri="{FF2B5EF4-FFF2-40B4-BE49-F238E27FC236}">
              <a16:creationId xmlns:a16="http://schemas.microsoft.com/office/drawing/2014/main" id="{DFFFE100-5404-42A4-919E-7FD78824DE41}"/>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053" name="Text Box 15">
          <a:extLst>
            <a:ext uri="{FF2B5EF4-FFF2-40B4-BE49-F238E27FC236}">
              <a16:creationId xmlns:a16="http://schemas.microsoft.com/office/drawing/2014/main" id="{997AAD91-31D7-4CDB-94D2-99092A4B1CCE}"/>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054" name="Text Box 15">
          <a:extLst>
            <a:ext uri="{FF2B5EF4-FFF2-40B4-BE49-F238E27FC236}">
              <a16:creationId xmlns:a16="http://schemas.microsoft.com/office/drawing/2014/main" id="{7787E974-756C-42B6-8F5E-580693C8A2E5}"/>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055" name="Text Box 15">
          <a:extLst>
            <a:ext uri="{FF2B5EF4-FFF2-40B4-BE49-F238E27FC236}">
              <a16:creationId xmlns:a16="http://schemas.microsoft.com/office/drawing/2014/main" id="{411975F1-1E2B-4D48-8C07-4D880EEC5B26}"/>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056" name="Text Box 15">
          <a:extLst>
            <a:ext uri="{FF2B5EF4-FFF2-40B4-BE49-F238E27FC236}">
              <a16:creationId xmlns:a16="http://schemas.microsoft.com/office/drawing/2014/main" id="{F572FB48-AE3F-46AB-99D8-1C3C3C0FD821}"/>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057" name="Text Box 15">
          <a:extLst>
            <a:ext uri="{FF2B5EF4-FFF2-40B4-BE49-F238E27FC236}">
              <a16:creationId xmlns:a16="http://schemas.microsoft.com/office/drawing/2014/main" id="{FF0BC87A-5585-4227-BF50-1768D2F18C8D}"/>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058" name="Text Box 15">
          <a:extLst>
            <a:ext uri="{FF2B5EF4-FFF2-40B4-BE49-F238E27FC236}">
              <a16:creationId xmlns:a16="http://schemas.microsoft.com/office/drawing/2014/main" id="{61948F91-723E-4841-97A6-EA151DDC776E}"/>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059" name="Text Box 15">
          <a:extLst>
            <a:ext uri="{FF2B5EF4-FFF2-40B4-BE49-F238E27FC236}">
              <a16:creationId xmlns:a16="http://schemas.microsoft.com/office/drawing/2014/main" id="{7070A9D9-D73A-45C6-9B17-4AB3A057DB61}"/>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060" name="Text Box 15">
          <a:extLst>
            <a:ext uri="{FF2B5EF4-FFF2-40B4-BE49-F238E27FC236}">
              <a16:creationId xmlns:a16="http://schemas.microsoft.com/office/drawing/2014/main" id="{4AC9E041-1300-423B-AD93-4C28CFE6FC3F}"/>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061" name="Text Box 15">
          <a:extLst>
            <a:ext uri="{FF2B5EF4-FFF2-40B4-BE49-F238E27FC236}">
              <a16:creationId xmlns:a16="http://schemas.microsoft.com/office/drawing/2014/main" id="{8BC231CC-840F-4802-A006-54E2C58CA924}"/>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062" name="Text Box 15">
          <a:extLst>
            <a:ext uri="{FF2B5EF4-FFF2-40B4-BE49-F238E27FC236}">
              <a16:creationId xmlns:a16="http://schemas.microsoft.com/office/drawing/2014/main" id="{52D36BC3-CE6E-4AE2-B531-00D3CD02A20C}"/>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063" name="Text Box 15">
          <a:extLst>
            <a:ext uri="{FF2B5EF4-FFF2-40B4-BE49-F238E27FC236}">
              <a16:creationId xmlns:a16="http://schemas.microsoft.com/office/drawing/2014/main" id="{59DAB211-9A27-4137-BB47-75C437BAC399}"/>
            </a:ext>
          </a:extLst>
        </xdr:cNvPr>
        <xdr:cNvSpPr txBox="1">
          <a:spLocks noChangeArrowheads="1"/>
        </xdr:cNvSpPr>
      </xdr:nvSpPr>
      <xdr:spPr bwMode="auto">
        <a:xfrm>
          <a:off x="4863703"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064" name="Text Box 15">
          <a:extLst>
            <a:ext uri="{FF2B5EF4-FFF2-40B4-BE49-F238E27FC236}">
              <a16:creationId xmlns:a16="http://schemas.microsoft.com/office/drawing/2014/main" id="{A58AA6CC-34CF-49F9-AD98-1967DD7BF5BC}"/>
            </a:ext>
          </a:extLst>
        </xdr:cNvPr>
        <xdr:cNvSpPr txBox="1">
          <a:spLocks noChangeArrowheads="1"/>
        </xdr:cNvSpPr>
      </xdr:nvSpPr>
      <xdr:spPr bwMode="auto">
        <a:xfrm>
          <a:off x="4863703"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065" name="Text Box 15">
          <a:extLst>
            <a:ext uri="{FF2B5EF4-FFF2-40B4-BE49-F238E27FC236}">
              <a16:creationId xmlns:a16="http://schemas.microsoft.com/office/drawing/2014/main" id="{40BD5B67-FD5E-493C-941B-971E29820629}"/>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066" name="Text Box 15">
          <a:extLst>
            <a:ext uri="{FF2B5EF4-FFF2-40B4-BE49-F238E27FC236}">
              <a16:creationId xmlns:a16="http://schemas.microsoft.com/office/drawing/2014/main" id="{9D6743CF-48DD-453C-8160-E6DEFA2153AD}"/>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067" name="Text Box 15">
          <a:extLst>
            <a:ext uri="{FF2B5EF4-FFF2-40B4-BE49-F238E27FC236}">
              <a16:creationId xmlns:a16="http://schemas.microsoft.com/office/drawing/2014/main" id="{4554A8A9-110C-497A-94E1-CA59D6802FE3}"/>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068" name="Text Box 15">
          <a:extLst>
            <a:ext uri="{FF2B5EF4-FFF2-40B4-BE49-F238E27FC236}">
              <a16:creationId xmlns:a16="http://schemas.microsoft.com/office/drawing/2014/main" id="{144D21F4-6943-44B4-8BCC-D7849C92467B}"/>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069" name="Text Box 15">
          <a:extLst>
            <a:ext uri="{FF2B5EF4-FFF2-40B4-BE49-F238E27FC236}">
              <a16:creationId xmlns:a16="http://schemas.microsoft.com/office/drawing/2014/main" id="{0446CB89-C6A8-48E8-AF82-30E6C85E2D9C}"/>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070" name="Text Box 15">
          <a:extLst>
            <a:ext uri="{FF2B5EF4-FFF2-40B4-BE49-F238E27FC236}">
              <a16:creationId xmlns:a16="http://schemas.microsoft.com/office/drawing/2014/main" id="{C157809D-1971-4DC8-9CF2-CE363A8C1D1C}"/>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071" name="Text Box 15">
          <a:extLst>
            <a:ext uri="{FF2B5EF4-FFF2-40B4-BE49-F238E27FC236}">
              <a16:creationId xmlns:a16="http://schemas.microsoft.com/office/drawing/2014/main" id="{A6AEBBC7-4293-4E44-A63B-4543A7FB9C6F}"/>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072" name="Text Box 15">
          <a:extLst>
            <a:ext uri="{FF2B5EF4-FFF2-40B4-BE49-F238E27FC236}">
              <a16:creationId xmlns:a16="http://schemas.microsoft.com/office/drawing/2014/main" id="{E9E41FCA-E952-4B20-8DA0-139EBD6126CE}"/>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073" name="Text Box 15">
          <a:extLst>
            <a:ext uri="{FF2B5EF4-FFF2-40B4-BE49-F238E27FC236}">
              <a16:creationId xmlns:a16="http://schemas.microsoft.com/office/drawing/2014/main" id="{FD78C37B-E8C8-4FEA-81C8-40F08122040B}"/>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074" name="Text Box 15">
          <a:extLst>
            <a:ext uri="{FF2B5EF4-FFF2-40B4-BE49-F238E27FC236}">
              <a16:creationId xmlns:a16="http://schemas.microsoft.com/office/drawing/2014/main" id="{DA54E91C-96DC-4EA7-A2BB-D82AD34338F2}"/>
            </a:ext>
          </a:extLst>
        </xdr:cNvPr>
        <xdr:cNvSpPr txBox="1">
          <a:spLocks noChangeArrowheads="1"/>
        </xdr:cNvSpPr>
      </xdr:nvSpPr>
      <xdr:spPr bwMode="auto">
        <a:xfrm>
          <a:off x="5911453"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075" name="Text Box 15">
          <a:extLst>
            <a:ext uri="{FF2B5EF4-FFF2-40B4-BE49-F238E27FC236}">
              <a16:creationId xmlns:a16="http://schemas.microsoft.com/office/drawing/2014/main" id="{23B295B4-917C-4C29-9310-73785D40B858}"/>
            </a:ext>
          </a:extLst>
        </xdr:cNvPr>
        <xdr:cNvSpPr txBox="1">
          <a:spLocks noChangeArrowheads="1"/>
        </xdr:cNvSpPr>
      </xdr:nvSpPr>
      <xdr:spPr bwMode="auto">
        <a:xfrm>
          <a:off x="5911453"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076" name="Text Box 15">
          <a:extLst>
            <a:ext uri="{FF2B5EF4-FFF2-40B4-BE49-F238E27FC236}">
              <a16:creationId xmlns:a16="http://schemas.microsoft.com/office/drawing/2014/main" id="{3BF8BA87-9566-4CE9-90A0-50E0E41CA6D9}"/>
            </a:ext>
          </a:extLst>
        </xdr:cNvPr>
        <xdr:cNvSpPr txBox="1">
          <a:spLocks noChangeArrowheads="1"/>
        </xdr:cNvSpPr>
      </xdr:nvSpPr>
      <xdr:spPr bwMode="auto">
        <a:xfrm>
          <a:off x="5911453"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077" name="Text Box 15">
          <a:extLst>
            <a:ext uri="{FF2B5EF4-FFF2-40B4-BE49-F238E27FC236}">
              <a16:creationId xmlns:a16="http://schemas.microsoft.com/office/drawing/2014/main" id="{E666E182-4911-461B-AF45-2D75EB08CE32}"/>
            </a:ext>
          </a:extLst>
        </xdr:cNvPr>
        <xdr:cNvSpPr txBox="1">
          <a:spLocks noChangeArrowheads="1"/>
        </xdr:cNvSpPr>
      </xdr:nvSpPr>
      <xdr:spPr bwMode="auto">
        <a:xfrm>
          <a:off x="5911453"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078" name="Text Box 15">
          <a:extLst>
            <a:ext uri="{FF2B5EF4-FFF2-40B4-BE49-F238E27FC236}">
              <a16:creationId xmlns:a16="http://schemas.microsoft.com/office/drawing/2014/main" id="{3B094667-131F-4EBF-A61E-00CDD54C7F4F}"/>
            </a:ext>
          </a:extLst>
        </xdr:cNvPr>
        <xdr:cNvSpPr txBox="1">
          <a:spLocks noChangeArrowheads="1"/>
        </xdr:cNvSpPr>
      </xdr:nvSpPr>
      <xdr:spPr bwMode="auto">
        <a:xfrm>
          <a:off x="5322094"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079" name="Text Box 15">
          <a:extLst>
            <a:ext uri="{FF2B5EF4-FFF2-40B4-BE49-F238E27FC236}">
              <a16:creationId xmlns:a16="http://schemas.microsoft.com/office/drawing/2014/main" id="{A09FE3C0-C514-433E-9439-7BABC28F2077}"/>
            </a:ext>
          </a:extLst>
        </xdr:cNvPr>
        <xdr:cNvSpPr txBox="1">
          <a:spLocks noChangeArrowheads="1"/>
        </xdr:cNvSpPr>
      </xdr:nvSpPr>
      <xdr:spPr bwMode="auto">
        <a:xfrm>
          <a:off x="5322094"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080" name="Text Box 15">
          <a:extLst>
            <a:ext uri="{FF2B5EF4-FFF2-40B4-BE49-F238E27FC236}">
              <a16:creationId xmlns:a16="http://schemas.microsoft.com/office/drawing/2014/main" id="{3C6BAE07-475F-4E15-848B-9D07653763B0}"/>
            </a:ext>
          </a:extLst>
        </xdr:cNvPr>
        <xdr:cNvSpPr txBox="1">
          <a:spLocks noChangeArrowheads="1"/>
        </xdr:cNvSpPr>
      </xdr:nvSpPr>
      <xdr:spPr bwMode="auto">
        <a:xfrm>
          <a:off x="5322094"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081" name="Text Box 15">
          <a:extLst>
            <a:ext uri="{FF2B5EF4-FFF2-40B4-BE49-F238E27FC236}">
              <a16:creationId xmlns:a16="http://schemas.microsoft.com/office/drawing/2014/main" id="{52E0E420-20A8-46A1-82A0-CD8CF8C3927D}"/>
            </a:ext>
          </a:extLst>
        </xdr:cNvPr>
        <xdr:cNvSpPr txBox="1">
          <a:spLocks noChangeArrowheads="1"/>
        </xdr:cNvSpPr>
      </xdr:nvSpPr>
      <xdr:spPr bwMode="auto">
        <a:xfrm>
          <a:off x="4863703"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082" name="Text Box 15">
          <a:extLst>
            <a:ext uri="{FF2B5EF4-FFF2-40B4-BE49-F238E27FC236}">
              <a16:creationId xmlns:a16="http://schemas.microsoft.com/office/drawing/2014/main" id="{63B46018-9D29-4C59-A08B-6D89F19543C7}"/>
            </a:ext>
          </a:extLst>
        </xdr:cNvPr>
        <xdr:cNvSpPr txBox="1">
          <a:spLocks noChangeArrowheads="1"/>
        </xdr:cNvSpPr>
      </xdr:nvSpPr>
      <xdr:spPr bwMode="auto">
        <a:xfrm>
          <a:off x="5911453"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083" name="Text Box 15">
          <a:extLst>
            <a:ext uri="{FF2B5EF4-FFF2-40B4-BE49-F238E27FC236}">
              <a16:creationId xmlns:a16="http://schemas.microsoft.com/office/drawing/2014/main" id="{90BF5A5B-4BDA-4C55-9B76-CAA3744591C9}"/>
            </a:ext>
          </a:extLst>
        </xdr:cNvPr>
        <xdr:cNvSpPr txBox="1">
          <a:spLocks noChangeArrowheads="1"/>
        </xdr:cNvSpPr>
      </xdr:nvSpPr>
      <xdr:spPr bwMode="auto">
        <a:xfrm>
          <a:off x="5911453"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084" name="Text Box 15">
          <a:extLst>
            <a:ext uri="{FF2B5EF4-FFF2-40B4-BE49-F238E27FC236}">
              <a16:creationId xmlns:a16="http://schemas.microsoft.com/office/drawing/2014/main" id="{669F2534-CC1E-47FE-B6F6-9C14BF1E22E5}"/>
            </a:ext>
          </a:extLst>
        </xdr:cNvPr>
        <xdr:cNvSpPr txBox="1">
          <a:spLocks noChangeArrowheads="1"/>
        </xdr:cNvSpPr>
      </xdr:nvSpPr>
      <xdr:spPr bwMode="auto">
        <a:xfrm>
          <a:off x="5911453"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085" name="Text Box 15">
          <a:extLst>
            <a:ext uri="{FF2B5EF4-FFF2-40B4-BE49-F238E27FC236}">
              <a16:creationId xmlns:a16="http://schemas.microsoft.com/office/drawing/2014/main" id="{C5E221D2-241C-405E-B40A-2E582B36F4CA}"/>
            </a:ext>
          </a:extLst>
        </xdr:cNvPr>
        <xdr:cNvSpPr txBox="1">
          <a:spLocks noChangeArrowheads="1"/>
        </xdr:cNvSpPr>
      </xdr:nvSpPr>
      <xdr:spPr bwMode="auto">
        <a:xfrm>
          <a:off x="5911453"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086" name="Text Box 15">
          <a:extLst>
            <a:ext uri="{FF2B5EF4-FFF2-40B4-BE49-F238E27FC236}">
              <a16:creationId xmlns:a16="http://schemas.microsoft.com/office/drawing/2014/main" id="{90A06534-76B7-4C4C-8486-7CC440AD57F4}"/>
            </a:ext>
          </a:extLst>
        </xdr:cNvPr>
        <xdr:cNvSpPr txBox="1">
          <a:spLocks noChangeArrowheads="1"/>
        </xdr:cNvSpPr>
      </xdr:nvSpPr>
      <xdr:spPr bwMode="auto">
        <a:xfrm>
          <a:off x="5322094"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087" name="Text Box 15">
          <a:extLst>
            <a:ext uri="{FF2B5EF4-FFF2-40B4-BE49-F238E27FC236}">
              <a16:creationId xmlns:a16="http://schemas.microsoft.com/office/drawing/2014/main" id="{ADA06F96-393D-4F8B-A03D-496E4ACE5240}"/>
            </a:ext>
          </a:extLst>
        </xdr:cNvPr>
        <xdr:cNvSpPr txBox="1">
          <a:spLocks noChangeArrowheads="1"/>
        </xdr:cNvSpPr>
      </xdr:nvSpPr>
      <xdr:spPr bwMode="auto">
        <a:xfrm>
          <a:off x="5322094"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088" name="Text Box 15">
          <a:extLst>
            <a:ext uri="{FF2B5EF4-FFF2-40B4-BE49-F238E27FC236}">
              <a16:creationId xmlns:a16="http://schemas.microsoft.com/office/drawing/2014/main" id="{59922E69-709B-4483-8D43-635EA46EED6A}"/>
            </a:ext>
          </a:extLst>
        </xdr:cNvPr>
        <xdr:cNvSpPr txBox="1">
          <a:spLocks noChangeArrowheads="1"/>
        </xdr:cNvSpPr>
      </xdr:nvSpPr>
      <xdr:spPr bwMode="auto">
        <a:xfrm>
          <a:off x="5322094"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089" name="Text Box 15">
          <a:extLst>
            <a:ext uri="{FF2B5EF4-FFF2-40B4-BE49-F238E27FC236}">
              <a16:creationId xmlns:a16="http://schemas.microsoft.com/office/drawing/2014/main" id="{D56495DE-161E-4B31-A19A-6E0436F28FC6}"/>
            </a:ext>
          </a:extLst>
        </xdr:cNvPr>
        <xdr:cNvSpPr txBox="1">
          <a:spLocks noChangeArrowheads="1"/>
        </xdr:cNvSpPr>
      </xdr:nvSpPr>
      <xdr:spPr bwMode="auto">
        <a:xfrm>
          <a:off x="5322094"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090" name="Text Box 15">
          <a:extLst>
            <a:ext uri="{FF2B5EF4-FFF2-40B4-BE49-F238E27FC236}">
              <a16:creationId xmlns:a16="http://schemas.microsoft.com/office/drawing/2014/main" id="{91A0CB89-24D7-4ECA-8AB7-FC3A6DEE870D}"/>
            </a:ext>
          </a:extLst>
        </xdr:cNvPr>
        <xdr:cNvSpPr txBox="1">
          <a:spLocks noChangeArrowheads="1"/>
        </xdr:cNvSpPr>
      </xdr:nvSpPr>
      <xdr:spPr bwMode="auto">
        <a:xfrm>
          <a:off x="4863703"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091" name="Text Box 15">
          <a:extLst>
            <a:ext uri="{FF2B5EF4-FFF2-40B4-BE49-F238E27FC236}">
              <a16:creationId xmlns:a16="http://schemas.microsoft.com/office/drawing/2014/main" id="{EEBB3444-2EC8-479A-9D85-005FCCD16707}"/>
            </a:ext>
          </a:extLst>
        </xdr:cNvPr>
        <xdr:cNvSpPr txBox="1">
          <a:spLocks noChangeArrowheads="1"/>
        </xdr:cNvSpPr>
      </xdr:nvSpPr>
      <xdr:spPr bwMode="auto">
        <a:xfrm>
          <a:off x="5911453"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092" name="Text Box 15">
          <a:extLst>
            <a:ext uri="{FF2B5EF4-FFF2-40B4-BE49-F238E27FC236}">
              <a16:creationId xmlns:a16="http://schemas.microsoft.com/office/drawing/2014/main" id="{249808EF-B9ED-4771-8B91-8073CA78AC3A}"/>
            </a:ext>
          </a:extLst>
        </xdr:cNvPr>
        <xdr:cNvSpPr txBox="1">
          <a:spLocks noChangeArrowheads="1"/>
        </xdr:cNvSpPr>
      </xdr:nvSpPr>
      <xdr:spPr bwMode="auto">
        <a:xfrm>
          <a:off x="5911453"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093" name="Text Box 15">
          <a:extLst>
            <a:ext uri="{FF2B5EF4-FFF2-40B4-BE49-F238E27FC236}">
              <a16:creationId xmlns:a16="http://schemas.microsoft.com/office/drawing/2014/main" id="{CAAA3381-B80D-4A2B-85CC-84A877D380F2}"/>
            </a:ext>
          </a:extLst>
        </xdr:cNvPr>
        <xdr:cNvSpPr txBox="1">
          <a:spLocks noChangeArrowheads="1"/>
        </xdr:cNvSpPr>
      </xdr:nvSpPr>
      <xdr:spPr bwMode="auto">
        <a:xfrm>
          <a:off x="5911453"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094" name="Text Box 15">
          <a:extLst>
            <a:ext uri="{FF2B5EF4-FFF2-40B4-BE49-F238E27FC236}">
              <a16:creationId xmlns:a16="http://schemas.microsoft.com/office/drawing/2014/main" id="{E0DED694-FE7A-4E74-A5EB-4D83B6AF380F}"/>
            </a:ext>
          </a:extLst>
        </xdr:cNvPr>
        <xdr:cNvSpPr txBox="1">
          <a:spLocks noChangeArrowheads="1"/>
        </xdr:cNvSpPr>
      </xdr:nvSpPr>
      <xdr:spPr bwMode="auto">
        <a:xfrm>
          <a:off x="5911453"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095" name="Text Box 15">
          <a:extLst>
            <a:ext uri="{FF2B5EF4-FFF2-40B4-BE49-F238E27FC236}">
              <a16:creationId xmlns:a16="http://schemas.microsoft.com/office/drawing/2014/main" id="{E3E282AC-9391-4DB1-9982-1518893ACC32}"/>
            </a:ext>
          </a:extLst>
        </xdr:cNvPr>
        <xdr:cNvSpPr txBox="1">
          <a:spLocks noChangeArrowheads="1"/>
        </xdr:cNvSpPr>
      </xdr:nvSpPr>
      <xdr:spPr bwMode="auto">
        <a:xfrm>
          <a:off x="5322094"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096" name="Text Box 15">
          <a:extLst>
            <a:ext uri="{FF2B5EF4-FFF2-40B4-BE49-F238E27FC236}">
              <a16:creationId xmlns:a16="http://schemas.microsoft.com/office/drawing/2014/main" id="{D07FBCFF-F78E-45B8-A0AC-928880EAA13B}"/>
            </a:ext>
          </a:extLst>
        </xdr:cNvPr>
        <xdr:cNvSpPr txBox="1">
          <a:spLocks noChangeArrowheads="1"/>
        </xdr:cNvSpPr>
      </xdr:nvSpPr>
      <xdr:spPr bwMode="auto">
        <a:xfrm>
          <a:off x="5322094"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097" name="Text Box 15">
          <a:extLst>
            <a:ext uri="{FF2B5EF4-FFF2-40B4-BE49-F238E27FC236}">
              <a16:creationId xmlns:a16="http://schemas.microsoft.com/office/drawing/2014/main" id="{734FAEF7-F978-4B44-94DC-1648A4A76EF3}"/>
            </a:ext>
          </a:extLst>
        </xdr:cNvPr>
        <xdr:cNvSpPr txBox="1">
          <a:spLocks noChangeArrowheads="1"/>
        </xdr:cNvSpPr>
      </xdr:nvSpPr>
      <xdr:spPr bwMode="auto">
        <a:xfrm>
          <a:off x="5322094"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098" name="Text Box 15">
          <a:extLst>
            <a:ext uri="{FF2B5EF4-FFF2-40B4-BE49-F238E27FC236}">
              <a16:creationId xmlns:a16="http://schemas.microsoft.com/office/drawing/2014/main" id="{D4D162E6-2575-47E2-9315-4F1B63D804D5}"/>
            </a:ext>
          </a:extLst>
        </xdr:cNvPr>
        <xdr:cNvSpPr txBox="1">
          <a:spLocks noChangeArrowheads="1"/>
        </xdr:cNvSpPr>
      </xdr:nvSpPr>
      <xdr:spPr bwMode="auto">
        <a:xfrm>
          <a:off x="5322094" y="668178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099" name="Text Box 15">
          <a:extLst>
            <a:ext uri="{FF2B5EF4-FFF2-40B4-BE49-F238E27FC236}">
              <a16:creationId xmlns:a16="http://schemas.microsoft.com/office/drawing/2014/main" id="{07C8EB66-9C22-4D49-9041-88921463909A}"/>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100" name="Text Box 15">
          <a:extLst>
            <a:ext uri="{FF2B5EF4-FFF2-40B4-BE49-F238E27FC236}">
              <a16:creationId xmlns:a16="http://schemas.microsoft.com/office/drawing/2014/main" id="{E82B7B3E-30EA-406F-B835-E1D347E5917B}"/>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01" name="Text Box 15">
          <a:extLst>
            <a:ext uri="{FF2B5EF4-FFF2-40B4-BE49-F238E27FC236}">
              <a16:creationId xmlns:a16="http://schemas.microsoft.com/office/drawing/2014/main" id="{F8C07207-8485-42A5-9FEE-5403A479F3E4}"/>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02" name="Text Box 15">
          <a:extLst>
            <a:ext uri="{FF2B5EF4-FFF2-40B4-BE49-F238E27FC236}">
              <a16:creationId xmlns:a16="http://schemas.microsoft.com/office/drawing/2014/main" id="{CEA5CF57-0A3B-4F09-ACBF-A55B901614F8}"/>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03" name="Text Box 15">
          <a:extLst>
            <a:ext uri="{FF2B5EF4-FFF2-40B4-BE49-F238E27FC236}">
              <a16:creationId xmlns:a16="http://schemas.microsoft.com/office/drawing/2014/main" id="{DC8CDB55-2BDB-4387-8855-922B279E9BB5}"/>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04" name="Text Box 15">
          <a:extLst>
            <a:ext uri="{FF2B5EF4-FFF2-40B4-BE49-F238E27FC236}">
              <a16:creationId xmlns:a16="http://schemas.microsoft.com/office/drawing/2014/main" id="{70B7F8D2-DF1D-45B5-AD7A-55C80DE12B8F}"/>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05" name="Text Box 15">
          <a:extLst>
            <a:ext uri="{FF2B5EF4-FFF2-40B4-BE49-F238E27FC236}">
              <a16:creationId xmlns:a16="http://schemas.microsoft.com/office/drawing/2014/main" id="{81692543-64B8-4D4E-968A-4FD918B724E6}"/>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06" name="Text Box 15">
          <a:extLst>
            <a:ext uri="{FF2B5EF4-FFF2-40B4-BE49-F238E27FC236}">
              <a16:creationId xmlns:a16="http://schemas.microsoft.com/office/drawing/2014/main" id="{06CBEF70-E1B7-45BA-ACA7-0085BE12D75D}"/>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07" name="Text Box 15">
          <a:extLst>
            <a:ext uri="{FF2B5EF4-FFF2-40B4-BE49-F238E27FC236}">
              <a16:creationId xmlns:a16="http://schemas.microsoft.com/office/drawing/2014/main" id="{A1EF4642-8218-4623-A44B-F3FB930A8572}"/>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108" name="Text Box 15">
          <a:extLst>
            <a:ext uri="{FF2B5EF4-FFF2-40B4-BE49-F238E27FC236}">
              <a16:creationId xmlns:a16="http://schemas.microsoft.com/office/drawing/2014/main" id="{FCF6AF1D-74E8-40A4-BF7A-92107F2A0C3C}"/>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09" name="Text Box 15">
          <a:extLst>
            <a:ext uri="{FF2B5EF4-FFF2-40B4-BE49-F238E27FC236}">
              <a16:creationId xmlns:a16="http://schemas.microsoft.com/office/drawing/2014/main" id="{5EA56560-5FD5-40AC-AEA3-D13AF7E0F03C}"/>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10" name="Text Box 15">
          <a:extLst>
            <a:ext uri="{FF2B5EF4-FFF2-40B4-BE49-F238E27FC236}">
              <a16:creationId xmlns:a16="http://schemas.microsoft.com/office/drawing/2014/main" id="{4AA73034-564F-419F-855A-26B09E27E18A}"/>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11" name="Text Box 15">
          <a:extLst>
            <a:ext uri="{FF2B5EF4-FFF2-40B4-BE49-F238E27FC236}">
              <a16:creationId xmlns:a16="http://schemas.microsoft.com/office/drawing/2014/main" id="{91793B31-EF34-426F-A3A9-C2AC774A81D6}"/>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12" name="Text Box 15">
          <a:extLst>
            <a:ext uri="{FF2B5EF4-FFF2-40B4-BE49-F238E27FC236}">
              <a16:creationId xmlns:a16="http://schemas.microsoft.com/office/drawing/2014/main" id="{9E4D5267-777C-4D6F-8E9B-03BFB3C188F0}"/>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13" name="Text Box 15">
          <a:extLst>
            <a:ext uri="{FF2B5EF4-FFF2-40B4-BE49-F238E27FC236}">
              <a16:creationId xmlns:a16="http://schemas.microsoft.com/office/drawing/2014/main" id="{E1CDA40D-81DA-4943-89D7-46227F059D80}"/>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14" name="Text Box 15">
          <a:extLst>
            <a:ext uri="{FF2B5EF4-FFF2-40B4-BE49-F238E27FC236}">
              <a16:creationId xmlns:a16="http://schemas.microsoft.com/office/drawing/2014/main" id="{61F815AD-458E-40D6-BAD0-2BC03DD6DCD1}"/>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15" name="Text Box 15">
          <a:extLst>
            <a:ext uri="{FF2B5EF4-FFF2-40B4-BE49-F238E27FC236}">
              <a16:creationId xmlns:a16="http://schemas.microsoft.com/office/drawing/2014/main" id="{D7F5320C-CF30-4EBA-A488-097A0EC5C4B5}"/>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16" name="Text Box 15">
          <a:extLst>
            <a:ext uri="{FF2B5EF4-FFF2-40B4-BE49-F238E27FC236}">
              <a16:creationId xmlns:a16="http://schemas.microsoft.com/office/drawing/2014/main" id="{EAA11FB2-8E9C-455F-A828-73B617E7CF10}"/>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117" name="Text Box 15">
          <a:extLst>
            <a:ext uri="{FF2B5EF4-FFF2-40B4-BE49-F238E27FC236}">
              <a16:creationId xmlns:a16="http://schemas.microsoft.com/office/drawing/2014/main" id="{ED9CFC9B-4063-4D60-9F08-BAC069E5E118}"/>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18" name="Text Box 15">
          <a:extLst>
            <a:ext uri="{FF2B5EF4-FFF2-40B4-BE49-F238E27FC236}">
              <a16:creationId xmlns:a16="http://schemas.microsoft.com/office/drawing/2014/main" id="{35BDADFE-EA1E-49C5-989B-8E6643D42035}"/>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19" name="Text Box 15">
          <a:extLst>
            <a:ext uri="{FF2B5EF4-FFF2-40B4-BE49-F238E27FC236}">
              <a16:creationId xmlns:a16="http://schemas.microsoft.com/office/drawing/2014/main" id="{C3981012-FDCF-4C1A-B25F-5242925851CC}"/>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20" name="Text Box 15">
          <a:extLst>
            <a:ext uri="{FF2B5EF4-FFF2-40B4-BE49-F238E27FC236}">
              <a16:creationId xmlns:a16="http://schemas.microsoft.com/office/drawing/2014/main" id="{D56B77FA-4F21-4966-ABDA-10C3DBC5949A}"/>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21" name="Text Box 15">
          <a:extLst>
            <a:ext uri="{FF2B5EF4-FFF2-40B4-BE49-F238E27FC236}">
              <a16:creationId xmlns:a16="http://schemas.microsoft.com/office/drawing/2014/main" id="{E1A2B7D3-C5A2-4D27-9C4A-A0E574D24A63}"/>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22" name="Text Box 15">
          <a:extLst>
            <a:ext uri="{FF2B5EF4-FFF2-40B4-BE49-F238E27FC236}">
              <a16:creationId xmlns:a16="http://schemas.microsoft.com/office/drawing/2014/main" id="{8AAC6BF6-04F9-43F3-9EDA-6DD1E9835C0A}"/>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23" name="Text Box 15">
          <a:extLst>
            <a:ext uri="{FF2B5EF4-FFF2-40B4-BE49-F238E27FC236}">
              <a16:creationId xmlns:a16="http://schemas.microsoft.com/office/drawing/2014/main" id="{120050D8-068A-4F7B-A4B2-5E71DEB6F304}"/>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24" name="Text Box 15">
          <a:extLst>
            <a:ext uri="{FF2B5EF4-FFF2-40B4-BE49-F238E27FC236}">
              <a16:creationId xmlns:a16="http://schemas.microsoft.com/office/drawing/2014/main" id="{EA9AE93E-BFAC-4527-8E30-2289BCCD5DA1}"/>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25" name="Text Box 15">
          <a:extLst>
            <a:ext uri="{FF2B5EF4-FFF2-40B4-BE49-F238E27FC236}">
              <a16:creationId xmlns:a16="http://schemas.microsoft.com/office/drawing/2014/main" id="{D800F14A-70FF-46FA-8616-0F3168F40C9B}"/>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126" name="Text Box 15">
          <a:extLst>
            <a:ext uri="{FF2B5EF4-FFF2-40B4-BE49-F238E27FC236}">
              <a16:creationId xmlns:a16="http://schemas.microsoft.com/office/drawing/2014/main" id="{EB230742-B6C8-488D-8F27-631F02452305}"/>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127" name="Text Box 15">
          <a:extLst>
            <a:ext uri="{FF2B5EF4-FFF2-40B4-BE49-F238E27FC236}">
              <a16:creationId xmlns:a16="http://schemas.microsoft.com/office/drawing/2014/main" id="{5B43213B-BBD7-4BA7-AB74-ABF10C0CCB58}"/>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28" name="Text Box 15">
          <a:extLst>
            <a:ext uri="{FF2B5EF4-FFF2-40B4-BE49-F238E27FC236}">
              <a16:creationId xmlns:a16="http://schemas.microsoft.com/office/drawing/2014/main" id="{BCB02B49-7FA2-4C66-89E9-8FCDC2C9A8F8}"/>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29" name="Text Box 15">
          <a:extLst>
            <a:ext uri="{FF2B5EF4-FFF2-40B4-BE49-F238E27FC236}">
              <a16:creationId xmlns:a16="http://schemas.microsoft.com/office/drawing/2014/main" id="{B82404C6-E1B4-40ED-AA3D-A8A438D86B76}"/>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30" name="Text Box 15">
          <a:extLst>
            <a:ext uri="{FF2B5EF4-FFF2-40B4-BE49-F238E27FC236}">
              <a16:creationId xmlns:a16="http://schemas.microsoft.com/office/drawing/2014/main" id="{729E8CBD-1251-4A2C-9AAD-4B79D4E5443C}"/>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31" name="Text Box 15">
          <a:extLst>
            <a:ext uri="{FF2B5EF4-FFF2-40B4-BE49-F238E27FC236}">
              <a16:creationId xmlns:a16="http://schemas.microsoft.com/office/drawing/2014/main" id="{4CFC4688-55B4-48C5-BDB0-1983B2667000}"/>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32" name="Text Box 15">
          <a:extLst>
            <a:ext uri="{FF2B5EF4-FFF2-40B4-BE49-F238E27FC236}">
              <a16:creationId xmlns:a16="http://schemas.microsoft.com/office/drawing/2014/main" id="{73D4D47F-A83C-4268-9C70-DFA842122D07}"/>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33" name="Text Box 15">
          <a:extLst>
            <a:ext uri="{FF2B5EF4-FFF2-40B4-BE49-F238E27FC236}">
              <a16:creationId xmlns:a16="http://schemas.microsoft.com/office/drawing/2014/main" id="{B369A31B-ADD2-4FD9-8ABB-CE787BEE584B}"/>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34" name="Text Box 15">
          <a:extLst>
            <a:ext uri="{FF2B5EF4-FFF2-40B4-BE49-F238E27FC236}">
              <a16:creationId xmlns:a16="http://schemas.microsoft.com/office/drawing/2014/main" id="{F86C80F8-5857-4B0D-9F06-88FEB0373830}"/>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135" name="Text Box 15">
          <a:extLst>
            <a:ext uri="{FF2B5EF4-FFF2-40B4-BE49-F238E27FC236}">
              <a16:creationId xmlns:a16="http://schemas.microsoft.com/office/drawing/2014/main" id="{914EFDD0-5C3D-400F-B369-B617CD4F6AE5}"/>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36" name="Text Box 15">
          <a:extLst>
            <a:ext uri="{FF2B5EF4-FFF2-40B4-BE49-F238E27FC236}">
              <a16:creationId xmlns:a16="http://schemas.microsoft.com/office/drawing/2014/main" id="{DA0D5D0E-FEDA-431E-8C15-4C0AB3930315}"/>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37" name="Text Box 15">
          <a:extLst>
            <a:ext uri="{FF2B5EF4-FFF2-40B4-BE49-F238E27FC236}">
              <a16:creationId xmlns:a16="http://schemas.microsoft.com/office/drawing/2014/main" id="{A9083AC5-C359-46CA-A3F4-72D6BEC6AD70}"/>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38" name="Text Box 15">
          <a:extLst>
            <a:ext uri="{FF2B5EF4-FFF2-40B4-BE49-F238E27FC236}">
              <a16:creationId xmlns:a16="http://schemas.microsoft.com/office/drawing/2014/main" id="{F6E9E38B-95A8-4FDE-9489-F0718FAC973A}"/>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39" name="Text Box 15">
          <a:extLst>
            <a:ext uri="{FF2B5EF4-FFF2-40B4-BE49-F238E27FC236}">
              <a16:creationId xmlns:a16="http://schemas.microsoft.com/office/drawing/2014/main" id="{2ED925A7-68BD-4925-969E-7377AB536B1B}"/>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40" name="Text Box 15">
          <a:extLst>
            <a:ext uri="{FF2B5EF4-FFF2-40B4-BE49-F238E27FC236}">
              <a16:creationId xmlns:a16="http://schemas.microsoft.com/office/drawing/2014/main" id="{C5141ED0-9FF6-485B-9365-8438216B1610}"/>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41" name="Text Box 15">
          <a:extLst>
            <a:ext uri="{FF2B5EF4-FFF2-40B4-BE49-F238E27FC236}">
              <a16:creationId xmlns:a16="http://schemas.microsoft.com/office/drawing/2014/main" id="{D9D33BF1-C72C-4329-A324-DDA369FD4894}"/>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42" name="Text Box 15">
          <a:extLst>
            <a:ext uri="{FF2B5EF4-FFF2-40B4-BE49-F238E27FC236}">
              <a16:creationId xmlns:a16="http://schemas.microsoft.com/office/drawing/2014/main" id="{363FCA77-81B6-42DF-AB83-5A9760C6E2EB}"/>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43" name="Text Box 15">
          <a:extLst>
            <a:ext uri="{FF2B5EF4-FFF2-40B4-BE49-F238E27FC236}">
              <a16:creationId xmlns:a16="http://schemas.microsoft.com/office/drawing/2014/main" id="{C8F5EF3C-A050-46C0-80A6-20CC7CBAE12F}"/>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144" name="Text Box 15">
          <a:extLst>
            <a:ext uri="{FF2B5EF4-FFF2-40B4-BE49-F238E27FC236}">
              <a16:creationId xmlns:a16="http://schemas.microsoft.com/office/drawing/2014/main" id="{68A7DA0C-7123-403E-80B2-8A2E2FF477B7}"/>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145" name="Text Box 15">
          <a:extLst>
            <a:ext uri="{FF2B5EF4-FFF2-40B4-BE49-F238E27FC236}">
              <a16:creationId xmlns:a16="http://schemas.microsoft.com/office/drawing/2014/main" id="{75E10192-A68F-476F-9CBA-D860DB753836}"/>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146" name="Text Box 15">
          <a:extLst>
            <a:ext uri="{FF2B5EF4-FFF2-40B4-BE49-F238E27FC236}">
              <a16:creationId xmlns:a16="http://schemas.microsoft.com/office/drawing/2014/main" id="{22360C03-B7E5-4302-A712-487DC5DD093E}"/>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47" name="Text Box 15">
          <a:extLst>
            <a:ext uri="{FF2B5EF4-FFF2-40B4-BE49-F238E27FC236}">
              <a16:creationId xmlns:a16="http://schemas.microsoft.com/office/drawing/2014/main" id="{E17AE5EE-C87A-450C-8723-B34B061E87E0}"/>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48" name="Text Box 15">
          <a:extLst>
            <a:ext uri="{FF2B5EF4-FFF2-40B4-BE49-F238E27FC236}">
              <a16:creationId xmlns:a16="http://schemas.microsoft.com/office/drawing/2014/main" id="{32D83C11-9CFA-48DE-8A15-3FCD1C6DA76F}"/>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49" name="Text Box 15">
          <a:extLst>
            <a:ext uri="{FF2B5EF4-FFF2-40B4-BE49-F238E27FC236}">
              <a16:creationId xmlns:a16="http://schemas.microsoft.com/office/drawing/2014/main" id="{3CB19312-C6FD-42F5-8437-30A74B39E7E2}"/>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50" name="Text Box 15">
          <a:extLst>
            <a:ext uri="{FF2B5EF4-FFF2-40B4-BE49-F238E27FC236}">
              <a16:creationId xmlns:a16="http://schemas.microsoft.com/office/drawing/2014/main" id="{4035F908-D7DB-4D58-8104-069B9F9EBBFF}"/>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51" name="Text Box 15">
          <a:extLst>
            <a:ext uri="{FF2B5EF4-FFF2-40B4-BE49-F238E27FC236}">
              <a16:creationId xmlns:a16="http://schemas.microsoft.com/office/drawing/2014/main" id="{5C1DAAC8-FFB5-4459-8A46-067C4BE38947}"/>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52" name="Text Box 15">
          <a:extLst>
            <a:ext uri="{FF2B5EF4-FFF2-40B4-BE49-F238E27FC236}">
              <a16:creationId xmlns:a16="http://schemas.microsoft.com/office/drawing/2014/main" id="{A86E6F07-D0CA-46FB-B2B7-BE2AE4E4171B}"/>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53" name="Text Box 15">
          <a:extLst>
            <a:ext uri="{FF2B5EF4-FFF2-40B4-BE49-F238E27FC236}">
              <a16:creationId xmlns:a16="http://schemas.microsoft.com/office/drawing/2014/main" id="{1308D48A-A981-4549-93CE-64B9385A8896}"/>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54" name="Text Box 15">
          <a:extLst>
            <a:ext uri="{FF2B5EF4-FFF2-40B4-BE49-F238E27FC236}">
              <a16:creationId xmlns:a16="http://schemas.microsoft.com/office/drawing/2014/main" id="{8F47C6DB-861D-464C-BE3E-2BE72CE8200A}"/>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55" name="Text Box 15">
          <a:extLst>
            <a:ext uri="{FF2B5EF4-FFF2-40B4-BE49-F238E27FC236}">
              <a16:creationId xmlns:a16="http://schemas.microsoft.com/office/drawing/2014/main" id="{35CC82FB-19B8-4297-95DC-C9C283942D9B}"/>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56" name="Text Box 15">
          <a:extLst>
            <a:ext uri="{FF2B5EF4-FFF2-40B4-BE49-F238E27FC236}">
              <a16:creationId xmlns:a16="http://schemas.microsoft.com/office/drawing/2014/main" id="{AF03595E-5CA8-4BE0-A37E-150F334E79F6}"/>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57" name="Text Box 15">
          <a:extLst>
            <a:ext uri="{FF2B5EF4-FFF2-40B4-BE49-F238E27FC236}">
              <a16:creationId xmlns:a16="http://schemas.microsoft.com/office/drawing/2014/main" id="{FE0714CF-2024-4001-BE0C-672CB166F46F}"/>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58" name="Text Box 15">
          <a:extLst>
            <a:ext uri="{FF2B5EF4-FFF2-40B4-BE49-F238E27FC236}">
              <a16:creationId xmlns:a16="http://schemas.microsoft.com/office/drawing/2014/main" id="{7511B856-C2FF-4EF9-98E9-E4814F501770}"/>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59" name="Text Box 15">
          <a:extLst>
            <a:ext uri="{FF2B5EF4-FFF2-40B4-BE49-F238E27FC236}">
              <a16:creationId xmlns:a16="http://schemas.microsoft.com/office/drawing/2014/main" id="{3A6809CE-6D62-4538-99E9-1EB91BE6FA6C}"/>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60" name="Text Box 15">
          <a:extLst>
            <a:ext uri="{FF2B5EF4-FFF2-40B4-BE49-F238E27FC236}">
              <a16:creationId xmlns:a16="http://schemas.microsoft.com/office/drawing/2014/main" id="{59614E6C-1D0D-4AAB-A16F-BF3D37AA1F5E}"/>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61" name="Text Box 15">
          <a:extLst>
            <a:ext uri="{FF2B5EF4-FFF2-40B4-BE49-F238E27FC236}">
              <a16:creationId xmlns:a16="http://schemas.microsoft.com/office/drawing/2014/main" id="{6847BF6F-1E5A-48B2-A962-DDAE9977B5D5}"/>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162" name="Text Box 15">
          <a:extLst>
            <a:ext uri="{FF2B5EF4-FFF2-40B4-BE49-F238E27FC236}">
              <a16:creationId xmlns:a16="http://schemas.microsoft.com/office/drawing/2014/main" id="{8F4E8823-DF1C-416E-92D5-BF6728633CC7}"/>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63" name="Text Box 15">
          <a:extLst>
            <a:ext uri="{FF2B5EF4-FFF2-40B4-BE49-F238E27FC236}">
              <a16:creationId xmlns:a16="http://schemas.microsoft.com/office/drawing/2014/main" id="{41F864F4-5C86-4CD3-B348-9AFD90F65826}"/>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64" name="Text Box 15">
          <a:extLst>
            <a:ext uri="{FF2B5EF4-FFF2-40B4-BE49-F238E27FC236}">
              <a16:creationId xmlns:a16="http://schemas.microsoft.com/office/drawing/2014/main" id="{5E307460-DC3E-4343-BC1E-E0F8DA7960DD}"/>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65" name="Text Box 15">
          <a:extLst>
            <a:ext uri="{FF2B5EF4-FFF2-40B4-BE49-F238E27FC236}">
              <a16:creationId xmlns:a16="http://schemas.microsoft.com/office/drawing/2014/main" id="{176F3191-DD9D-4D3E-8DD6-4E51FB3EAE0C}"/>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66" name="Text Box 15">
          <a:extLst>
            <a:ext uri="{FF2B5EF4-FFF2-40B4-BE49-F238E27FC236}">
              <a16:creationId xmlns:a16="http://schemas.microsoft.com/office/drawing/2014/main" id="{53FBBC31-BB13-45A2-9A92-159EA3D6415B}"/>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67" name="Text Box 15">
          <a:extLst>
            <a:ext uri="{FF2B5EF4-FFF2-40B4-BE49-F238E27FC236}">
              <a16:creationId xmlns:a16="http://schemas.microsoft.com/office/drawing/2014/main" id="{99975A9C-9D5D-4A54-95F2-356F984D8B39}"/>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68" name="Text Box 15">
          <a:extLst>
            <a:ext uri="{FF2B5EF4-FFF2-40B4-BE49-F238E27FC236}">
              <a16:creationId xmlns:a16="http://schemas.microsoft.com/office/drawing/2014/main" id="{A1CF84F7-B887-43D1-8941-DDAE7F1E0FD7}"/>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69" name="Text Box 15">
          <a:extLst>
            <a:ext uri="{FF2B5EF4-FFF2-40B4-BE49-F238E27FC236}">
              <a16:creationId xmlns:a16="http://schemas.microsoft.com/office/drawing/2014/main" id="{CB57F1B9-26B0-4D61-B0A9-A038345A8D25}"/>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70" name="Text Box 15">
          <a:extLst>
            <a:ext uri="{FF2B5EF4-FFF2-40B4-BE49-F238E27FC236}">
              <a16:creationId xmlns:a16="http://schemas.microsoft.com/office/drawing/2014/main" id="{E60D2DF5-1C1B-4E63-9EA3-9DD239561DA3}"/>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171" name="Text Box 15">
          <a:extLst>
            <a:ext uri="{FF2B5EF4-FFF2-40B4-BE49-F238E27FC236}">
              <a16:creationId xmlns:a16="http://schemas.microsoft.com/office/drawing/2014/main" id="{BF561E21-ECFB-4822-B653-C5227E4318DB}"/>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72" name="Text Box 15">
          <a:extLst>
            <a:ext uri="{FF2B5EF4-FFF2-40B4-BE49-F238E27FC236}">
              <a16:creationId xmlns:a16="http://schemas.microsoft.com/office/drawing/2014/main" id="{AD2B0C6C-AD1B-45CA-805A-8330DA12D74B}"/>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73" name="Text Box 15">
          <a:extLst>
            <a:ext uri="{FF2B5EF4-FFF2-40B4-BE49-F238E27FC236}">
              <a16:creationId xmlns:a16="http://schemas.microsoft.com/office/drawing/2014/main" id="{7399D2B1-C3BE-4B25-BCA9-768362A82147}"/>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74" name="Text Box 15">
          <a:extLst>
            <a:ext uri="{FF2B5EF4-FFF2-40B4-BE49-F238E27FC236}">
              <a16:creationId xmlns:a16="http://schemas.microsoft.com/office/drawing/2014/main" id="{411E2AC3-6FF6-4BF4-B72E-188D7EB6E713}"/>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75" name="Text Box 15">
          <a:extLst>
            <a:ext uri="{FF2B5EF4-FFF2-40B4-BE49-F238E27FC236}">
              <a16:creationId xmlns:a16="http://schemas.microsoft.com/office/drawing/2014/main" id="{4D41B0B5-9F44-4299-AE65-9E114AFDDDBA}"/>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76" name="Text Box 15">
          <a:extLst>
            <a:ext uri="{FF2B5EF4-FFF2-40B4-BE49-F238E27FC236}">
              <a16:creationId xmlns:a16="http://schemas.microsoft.com/office/drawing/2014/main" id="{2E201858-34A0-423A-A8D0-2D6C125D3539}"/>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77" name="Text Box 15">
          <a:extLst>
            <a:ext uri="{FF2B5EF4-FFF2-40B4-BE49-F238E27FC236}">
              <a16:creationId xmlns:a16="http://schemas.microsoft.com/office/drawing/2014/main" id="{E334FCB0-8055-4FFA-B015-B23C8AE614BD}"/>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78" name="Text Box 15">
          <a:extLst>
            <a:ext uri="{FF2B5EF4-FFF2-40B4-BE49-F238E27FC236}">
              <a16:creationId xmlns:a16="http://schemas.microsoft.com/office/drawing/2014/main" id="{C2DF3956-169C-4065-BAF2-1CA7E548BC63}"/>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79" name="Text Box 15">
          <a:extLst>
            <a:ext uri="{FF2B5EF4-FFF2-40B4-BE49-F238E27FC236}">
              <a16:creationId xmlns:a16="http://schemas.microsoft.com/office/drawing/2014/main" id="{B2042841-25C9-41B5-9139-D439539EDD7C}"/>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180" name="Text Box 15">
          <a:extLst>
            <a:ext uri="{FF2B5EF4-FFF2-40B4-BE49-F238E27FC236}">
              <a16:creationId xmlns:a16="http://schemas.microsoft.com/office/drawing/2014/main" id="{AD40A879-5953-42FD-B976-C6F9641846DC}"/>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181" name="Text Box 15">
          <a:extLst>
            <a:ext uri="{FF2B5EF4-FFF2-40B4-BE49-F238E27FC236}">
              <a16:creationId xmlns:a16="http://schemas.microsoft.com/office/drawing/2014/main" id="{D9E5F1B5-18F3-4178-91E5-8BC9C6223195}"/>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82" name="Text Box 15">
          <a:extLst>
            <a:ext uri="{FF2B5EF4-FFF2-40B4-BE49-F238E27FC236}">
              <a16:creationId xmlns:a16="http://schemas.microsoft.com/office/drawing/2014/main" id="{67EBBDCE-185B-4805-AFB9-6840FF998272}"/>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83" name="Text Box 15">
          <a:extLst>
            <a:ext uri="{FF2B5EF4-FFF2-40B4-BE49-F238E27FC236}">
              <a16:creationId xmlns:a16="http://schemas.microsoft.com/office/drawing/2014/main" id="{4BE4D907-98FD-4D7D-BC4D-6A0A966B55E2}"/>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84" name="Text Box 15">
          <a:extLst>
            <a:ext uri="{FF2B5EF4-FFF2-40B4-BE49-F238E27FC236}">
              <a16:creationId xmlns:a16="http://schemas.microsoft.com/office/drawing/2014/main" id="{B641C38D-C38A-4D50-B796-BA4C207D00E4}"/>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85" name="Text Box 15">
          <a:extLst>
            <a:ext uri="{FF2B5EF4-FFF2-40B4-BE49-F238E27FC236}">
              <a16:creationId xmlns:a16="http://schemas.microsoft.com/office/drawing/2014/main" id="{DF68872A-B134-4366-A5B5-23DB369E8F9A}"/>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86" name="Text Box 15">
          <a:extLst>
            <a:ext uri="{FF2B5EF4-FFF2-40B4-BE49-F238E27FC236}">
              <a16:creationId xmlns:a16="http://schemas.microsoft.com/office/drawing/2014/main" id="{7246E116-B46E-4B75-8723-8585B34D92B1}"/>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87" name="Text Box 15">
          <a:extLst>
            <a:ext uri="{FF2B5EF4-FFF2-40B4-BE49-F238E27FC236}">
              <a16:creationId xmlns:a16="http://schemas.microsoft.com/office/drawing/2014/main" id="{01B066EF-C59E-462E-B651-0F5E8F3E9499}"/>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88" name="Text Box 15">
          <a:extLst>
            <a:ext uri="{FF2B5EF4-FFF2-40B4-BE49-F238E27FC236}">
              <a16:creationId xmlns:a16="http://schemas.microsoft.com/office/drawing/2014/main" id="{5ED6A5A7-4B24-494F-A960-6166E44B1DCD}"/>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189" name="Text Box 15">
          <a:extLst>
            <a:ext uri="{FF2B5EF4-FFF2-40B4-BE49-F238E27FC236}">
              <a16:creationId xmlns:a16="http://schemas.microsoft.com/office/drawing/2014/main" id="{1B3D80D7-59AD-45F5-9D05-62783ED7482C}"/>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90" name="Text Box 15">
          <a:extLst>
            <a:ext uri="{FF2B5EF4-FFF2-40B4-BE49-F238E27FC236}">
              <a16:creationId xmlns:a16="http://schemas.microsoft.com/office/drawing/2014/main" id="{F2F298A0-759A-4925-AA9F-DC138EFFFFB1}"/>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91" name="Text Box 15">
          <a:extLst>
            <a:ext uri="{FF2B5EF4-FFF2-40B4-BE49-F238E27FC236}">
              <a16:creationId xmlns:a16="http://schemas.microsoft.com/office/drawing/2014/main" id="{A892B5BC-5973-47A7-8A81-45CBA8121C39}"/>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92" name="Text Box 15">
          <a:extLst>
            <a:ext uri="{FF2B5EF4-FFF2-40B4-BE49-F238E27FC236}">
              <a16:creationId xmlns:a16="http://schemas.microsoft.com/office/drawing/2014/main" id="{0914010A-4284-4F1B-B599-F3F9B22E1151}"/>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93" name="Text Box 15">
          <a:extLst>
            <a:ext uri="{FF2B5EF4-FFF2-40B4-BE49-F238E27FC236}">
              <a16:creationId xmlns:a16="http://schemas.microsoft.com/office/drawing/2014/main" id="{0EAE68D1-357A-458A-870F-F1806B8FF2F3}"/>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94" name="Text Box 15">
          <a:extLst>
            <a:ext uri="{FF2B5EF4-FFF2-40B4-BE49-F238E27FC236}">
              <a16:creationId xmlns:a16="http://schemas.microsoft.com/office/drawing/2014/main" id="{E176E776-45B6-44D3-8C0D-C5C62968AC0F}"/>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95" name="Text Box 15">
          <a:extLst>
            <a:ext uri="{FF2B5EF4-FFF2-40B4-BE49-F238E27FC236}">
              <a16:creationId xmlns:a16="http://schemas.microsoft.com/office/drawing/2014/main" id="{836C5033-F7CA-4ED9-94D5-DC9E633E4CDD}"/>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96" name="Text Box 15">
          <a:extLst>
            <a:ext uri="{FF2B5EF4-FFF2-40B4-BE49-F238E27FC236}">
              <a16:creationId xmlns:a16="http://schemas.microsoft.com/office/drawing/2014/main" id="{C947D631-BE02-4AD3-8DED-7C294E065E9F}"/>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197" name="Text Box 15">
          <a:extLst>
            <a:ext uri="{FF2B5EF4-FFF2-40B4-BE49-F238E27FC236}">
              <a16:creationId xmlns:a16="http://schemas.microsoft.com/office/drawing/2014/main" id="{3143A749-1776-46C7-BC2A-A9AF01C254FE}"/>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426</xdr:row>
      <xdr:rowOff>0</xdr:rowOff>
    </xdr:from>
    <xdr:ext cx="85725" cy="221876"/>
    <xdr:sp macro="" textlink="">
      <xdr:nvSpPr>
        <xdr:cNvPr id="1198" name="Text Box 15">
          <a:extLst>
            <a:ext uri="{FF2B5EF4-FFF2-40B4-BE49-F238E27FC236}">
              <a16:creationId xmlns:a16="http://schemas.microsoft.com/office/drawing/2014/main" id="{F1907F33-6E59-4979-8A63-78DEC0490B3C}"/>
            </a:ext>
          </a:extLst>
        </xdr:cNvPr>
        <xdr:cNvSpPr txBox="1">
          <a:spLocks noChangeArrowheads="1"/>
        </xdr:cNvSpPr>
      </xdr:nvSpPr>
      <xdr:spPr bwMode="auto">
        <a:xfrm>
          <a:off x="486370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199" name="Text Box 15">
          <a:extLst>
            <a:ext uri="{FF2B5EF4-FFF2-40B4-BE49-F238E27FC236}">
              <a16:creationId xmlns:a16="http://schemas.microsoft.com/office/drawing/2014/main" id="{FC2DF13E-7691-44CB-9184-734E2B8B0480}"/>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200" name="Text Box 15">
          <a:extLst>
            <a:ext uri="{FF2B5EF4-FFF2-40B4-BE49-F238E27FC236}">
              <a16:creationId xmlns:a16="http://schemas.microsoft.com/office/drawing/2014/main" id="{FD878DD3-DB25-4E77-84CD-3D5767A67C83}"/>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201" name="Text Box 15">
          <a:extLst>
            <a:ext uri="{FF2B5EF4-FFF2-40B4-BE49-F238E27FC236}">
              <a16:creationId xmlns:a16="http://schemas.microsoft.com/office/drawing/2014/main" id="{93D3ECD8-84C6-4C07-86C1-D4E1471A1983}"/>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426</xdr:row>
      <xdr:rowOff>0</xdr:rowOff>
    </xdr:from>
    <xdr:ext cx="85725" cy="221876"/>
    <xdr:sp macro="" textlink="">
      <xdr:nvSpPr>
        <xdr:cNvPr id="1202" name="Text Box 15">
          <a:extLst>
            <a:ext uri="{FF2B5EF4-FFF2-40B4-BE49-F238E27FC236}">
              <a16:creationId xmlns:a16="http://schemas.microsoft.com/office/drawing/2014/main" id="{A5246692-A853-4F70-A703-9B766B17D95B}"/>
            </a:ext>
          </a:extLst>
        </xdr:cNvPr>
        <xdr:cNvSpPr txBox="1">
          <a:spLocks noChangeArrowheads="1"/>
        </xdr:cNvSpPr>
      </xdr:nvSpPr>
      <xdr:spPr bwMode="auto">
        <a:xfrm>
          <a:off x="5911453"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203" name="Text Box 15">
          <a:extLst>
            <a:ext uri="{FF2B5EF4-FFF2-40B4-BE49-F238E27FC236}">
              <a16:creationId xmlns:a16="http://schemas.microsoft.com/office/drawing/2014/main" id="{4BEAA7A1-574B-4182-9BB9-2EE1111127F9}"/>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204" name="Text Box 15">
          <a:extLst>
            <a:ext uri="{FF2B5EF4-FFF2-40B4-BE49-F238E27FC236}">
              <a16:creationId xmlns:a16="http://schemas.microsoft.com/office/drawing/2014/main" id="{A8163896-9D62-4A7A-8E8B-324A6A669A18}"/>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205" name="Text Box 15">
          <a:extLst>
            <a:ext uri="{FF2B5EF4-FFF2-40B4-BE49-F238E27FC236}">
              <a16:creationId xmlns:a16="http://schemas.microsoft.com/office/drawing/2014/main" id="{31F2BF8C-FB1E-4D52-BBBE-706DF075A565}"/>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426</xdr:row>
      <xdr:rowOff>0</xdr:rowOff>
    </xdr:from>
    <xdr:ext cx="85725" cy="221876"/>
    <xdr:sp macro="" textlink="">
      <xdr:nvSpPr>
        <xdr:cNvPr id="1206" name="Text Box 15">
          <a:extLst>
            <a:ext uri="{FF2B5EF4-FFF2-40B4-BE49-F238E27FC236}">
              <a16:creationId xmlns:a16="http://schemas.microsoft.com/office/drawing/2014/main" id="{7C324C33-37DB-4B03-9137-01559B166918}"/>
            </a:ext>
          </a:extLst>
        </xdr:cNvPr>
        <xdr:cNvSpPr txBox="1">
          <a:spLocks noChangeArrowheads="1"/>
        </xdr:cNvSpPr>
      </xdr:nvSpPr>
      <xdr:spPr bwMode="auto">
        <a:xfrm>
          <a:off x="5322094" y="6662737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444</xdr:row>
      <xdr:rowOff>0</xdr:rowOff>
    </xdr:from>
    <xdr:ext cx="85725" cy="221876"/>
    <xdr:sp macro="" textlink="">
      <xdr:nvSpPr>
        <xdr:cNvPr id="1207" name="Text Box 15">
          <a:extLst>
            <a:ext uri="{FF2B5EF4-FFF2-40B4-BE49-F238E27FC236}">
              <a16:creationId xmlns:a16="http://schemas.microsoft.com/office/drawing/2014/main" id="{B7CC9407-8E8F-48CC-8D0F-C6860B110280}"/>
            </a:ext>
          </a:extLst>
        </xdr:cNvPr>
        <xdr:cNvSpPr txBox="1">
          <a:spLocks noChangeArrowheads="1"/>
        </xdr:cNvSpPr>
      </xdr:nvSpPr>
      <xdr:spPr bwMode="auto">
        <a:xfrm>
          <a:off x="4687957"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444</xdr:row>
      <xdr:rowOff>0</xdr:rowOff>
    </xdr:from>
    <xdr:ext cx="85725" cy="221876"/>
    <xdr:sp macro="" textlink="">
      <xdr:nvSpPr>
        <xdr:cNvPr id="1208" name="Text Box 15">
          <a:extLst>
            <a:ext uri="{FF2B5EF4-FFF2-40B4-BE49-F238E27FC236}">
              <a16:creationId xmlns:a16="http://schemas.microsoft.com/office/drawing/2014/main" id="{79C648A5-1B69-48A6-AA22-045828B90E94}"/>
            </a:ext>
          </a:extLst>
        </xdr:cNvPr>
        <xdr:cNvSpPr txBox="1">
          <a:spLocks noChangeArrowheads="1"/>
        </xdr:cNvSpPr>
      </xdr:nvSpPr>
      <xdr:spPr bwMode="auto">
        <a:xfrm>
          <a:off x="4687957"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209" name="Text Box 15">
          <a:extLst>
            <a:ext uri="{FF2B5EF4-FFF2-40B4-BE49-F238E27FC236}">
              <a16:creationId xmlns:a16="http://schemas.microsoft.com/office/drawing/2014/main" id="{CC1E7706-8B1D-416A-A050-682C4B260C24}"/>
            </a:ext>
          </a:extLst>
        </xdr:cNvPr>
        <xdr:cNvSpPr txBox="1">
          <a:spLocks noChangeArrowheads="1"/>
        </xdr:cNvSpPr>
      </xdr:nvSpPr>
      <xdr:spPr bwMode="auto">
        <a:xfrm>
          <a:off x="5731565"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210" name="Text Box 15">
          <a:extLst>
            <a:ext uri="{FF2B5EF4-FFF2-40B4-BE49-F238E27FC236}">
              <a16:creationId xmlns:a16="http://schemas.microsoft.com/office/drawing/2014/main" id="{408426A5-B678-4653-AF1A-C381D61BA4E2}"/>
            </a:ext>
          </a:extLst>
        </xdr:cNvPr>
        <xdr:cNvSpPr txBox="1">
          <a:spLocks noChangeArrowheads="1"/>
        </xdr:cNvSpPr>
      </xdr:nvSpPr>
      <xdr:spPr bwMode="auto">
        <a:xfrm>
          <a:off x="5731565"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211" name="Text Box 15">
          <a:extLst>
            <a:ext uri="{FF2B5EF4-FFF2-40B4-BE49-F238E27FC236}">
              <a16:creationId xmlns:a16="http://schemas.microsoft.com/office/drawing/2014/main" id="{9DE49EB7-5E0A-475E-883D-CA69E2807293}"/>
            </a:ext>
          </a:extLst>
        </xdr:cNvPr>
        <xdr:cNvSpPr txBox="1">
          <a:spLocks noChangeArrowheads="1"/>
        </xdr:cNvSpPr>
      </xdr:nvSpPr>
      <xdr:spPr bwMode="auto">
        <a:xfrm>
          <a:off x="5731565"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212" name="Text Box 15">
          <a:extLst>
            <a:ext uri="{FF2B5EF4-FFF2-40B4-BE49-F238E27FC236}">
              <a16:creationId xmlns:a16="http://schemas.microsoft.com/office/drawing/2014/main" id="{D9B794E6-4611-4DC6-AA03-3C76A59F87C0}"/>
            </a:ext>
          </a:extLst>
        </xdr:cNvPr>
        <xdr:cNvSpPr txBox="1">
          <a:spLocks noChangeArrowheads="1"/>
        </xdr:cNvSpPr>
      </xdr:nvSpPr>
      <xdr:spPr bwMode="auto">
        <a:xfrm>
          <a:off x="5731565"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213" name="Text Box 15">
          <a:extLst>
            <a:ext uri="{FF2B5EF4-FFF2-40B4-BE49-F238E27FC236}">
              <a16:creationId xmlns:a16="http://schemas.microsoft.com/office/drawing/2014/main" id="{77630FBA-D9E7-4F9A-898B-D6A28A4749CD}"/>
            </a:ext>
          </a:extLst>
        </xdr:cNvPr>
        <xdr:cNvSpPr txBox="1">
          <a:spLocks noChangeArrowheads="1"/>
        </xdr:cNvSpPr>
      </xdr:nvSpPr>
      <xdr:spPr bwMode="auto">
        <a:xfrm>
          <a:off x="5143500"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214" name="Text Box 15">
          <a:extLst>
            <a:ext uri="{FF2B5EF4-FFF2-40B4-BE49-F238E27FC236}">
              <a16:creationId xmlns:a16="http://schemas.microsoft.com/office/drawing/2014/main" id="{E59517D8-0EE9-4EFC-BAE1-09CD55B1EE6D}"/>
            </a:ext>
          </a:extLst>
        </xdr:cNvPr>
        <xdr:cNvSpPr txBox="1">
          <a:spLocks noChangeArrowheads="1"/>
        </xdr:cNvSpPr>
      </xdr:nvSpPr>
      <xdr:spPr bwMode="auto">
        <a:xfrm>
          <a:off x="5143500"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215" name="Text Box 15">
          <a:extLst>
            <a:ext uri="{FF2B5EF4-FFF2-40B4-BE49-F238E27FC236}">
              <a16:creationId xmlns:a16="http://schemas.microsoft.com/office/drawing/2014/main" id="{E545B861-309A-455B-B4BE-8546EBAA808B}"/>
            </a:ext>
          </a:extLst>
        </xdr:cNvPr>
        <xdr:cNvSpPr txBox="1">
          <a:spLocks noChangeArrowheads="1"/>
        </xdr:cNvSpPr>
      </xdr:nvSpPr>
      <xdr:spPr bwMode="auto">
        <a:xfrm>
          <a:off x="5143500"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444</xdr:row>
      <xdr:rowOff>0</xdr:rowOff>
    </xdr:from>
    <xdr:ext cx="85725" cy="221876"/>
    <xdr:sp macro="" textlink="">
      <xdr:nvSpPr>
        <xdr:cNvPr id="1216" name="Text Box 15">
          <a:extLst>
            <a:ext uri="{FF2B5EF4-FFF2-40B4-BE49-F238E27FC236}">
              <a16:creationId xmlns:a16="http://schemas.microsoft.com/office/drawing/2014/main" id="{408C0510-5A7A-47F4-94B4-AE938E9A2B9D}"/>
            </a:ext>
          </a:extLst>
        </xdr:cNvPr>
        <xdr:cNvSpPr txBox="1">
          <a:spLocks noChangeArrowheads="1"/>
        </xdr:cNvSpPr>
      </xdr:nvSpPr>
      <xdr:spPr bwMode="auto">
        <a:xfrm>
          <a:off x="4687957"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217" name="Text Box 15">
          <a:extLst>
            <a:ext uri="{FF2B5EF4-FFF2-40B4-BE49-F238E27FC236}">
              <a16:creationId xmlns:a16="http://schemas.microsoft.com/office/drawing/2014/main" id="{EA0232E9-E508-451D-B5DA-3A5E2D5778E5}"/>
            </a:ext>
          </a:extLst>
        </xdr:cNvPr>
        <xdr:cNvSpPr txBox="1">
          <a:spLocks noChangeArrowheads="1"/>
        </xdr:cNvSpPr>
      </xdr:nvSpPr>
      <xdr:spPr bwMode="auto">
        <a:xfrm>
          <a:off x="5731565"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218" name="Text Box 15">
          <a:extLst>
            <a:ext uri="{FF2B5EF4-FFF2-40B4-BE49-F238E27FC236}">
              <a16:creationId xmlns:a16="http://schemas.microsoft.com/office/drawing/2014/main" id="{C308DF52-6DDE-4F9D-B8E6-13232796B8F9}"/>
            </a:ext>
          </a:extLst>
        </xdr:cNvPr>
        <xdr:cNvSpPr txBox="1">
          <a:spLocks noChangeArrowheads="1"/>
        </xdr:cNvSpPr>
      </xdr:nvSpPr>
      <xdr:spPr bwMode="auto">
        <a:xfrm>
          <a:off x="5731565"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219" name="Text Box 15">
          <a:extLst>
            <a:ext uri="{FF2B5EF4-FFF2-40B4-BE49-F238E27FC236}">
              <a16:creationId xmlns:a16="http://schemas.microsoft.com/office/drawing/2014/main" id="{ACB4EF12-A721-4DB4-8CB1-56B79546121B}"/>
            </a:ext>
          </a:extLst>
        </xdr:cNvPr>
        <xdr:cNvSpPr txBox="1">
          <a:spLocks noChangeArrowheads="1"/>
        </xdr:cNvSpPr>
      </xdr:nvSpPr>
      <xdr:spPr bwMode="auto">
        <a:xfrm>
          <a:off x="5731565"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220" name="Text Box 15">
          <a:extLst>
            <a:ext uri="{FF2B5EF4-FFF2-40B4-BE49-F238E27FC236}">
              <a16:creationId xmlns:a16="http://schemas.microsoft.com/office/drawing/2014/main" id="{39212D37-EEC2-48FA-A43C-1310E1A4D441}"/>
            </a:ext>
          </a:extLst>
        </xdr:cNvPr>
        <xdr:cNvSpPr txBox="1">
          <a:spLocks noChangeArrowheads="1"/>
        </xdr:cNvSpPr>
      </xdr:nvSpPr>
      <xdr:spPr bwMode="auto">
        <a:xfrm>
          <a:off x="5731565"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221" name="Text Box 15">
          <a:extLst>
            <a:ext uri="{FF2B5EF4-FFF2-40B4-BE49-F238E27FC236}">
              <a16:creationId xmlns:a16="http://schemas.microsoft.com/office/drawing/2014/main" id="{0EA5258D-1A41-4D7A-8414-7C85DAA5D085}"/>
            </a:ext>
          </a:extLst>
        </xdr:cNvPr>
        <xdr:cNvSpPr txBox="1">
          <a:spLocks noChangeArrowheads="1"/>
        </xdr:cNvSpPr>
      </xdr:nvSpPr>
      <xdr:spPr bwMode="auto">
        <a:xfrm>
          <a:off x="5143500"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222" name="Text Box 15">
          <a:extLst>
            <a:ext uri="{FF2B5EF4-FFF2-40B4-BE49-F238E27FC236}">
              <a16:creationId xmlns:a16="http://schemas.microsoft.com/office/drawing/2014/main" id="{BD8F811C-19CD-4E34-81CF-44FC524EFDF3}"/>
            </a:ext>
          </a:extLst>
        </xdr:cNvPr>
        <xdr:cNvSpPr txBox="1">
          <a:spLocks noChangeArrowheads="1"/>
        </xdr:cNvSpPr>
      </xdr:nvSpPr>
      <xdr:spPr bwMode="auto">
        <a:xfrm>
          <a:off x="5143500"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223" name="Text Box 15">
          <a:extLst>
            <a:ext uri="{FF2B5EF4-FFF2-40B4-BE49-F238E27FC236}">
              <a16:creationId xmlns:a16="http://schemas.microsoft.com/office/drawing/2014/main" id="{8F9F7001-FDD3-42E1-848C-E53F8544531C}"/>
            </a:ext>
          </a:extLst>
        </xdr:cNvPr>
        <xdr:cNvSpPr txBox="1">
          <a:spLocks noChangeArrowheads="1"/>
        </xdr:cNvSpPr>
      </xdr:nvSpPr>
      <xdr:spPr bwMode="auto">
        <a:xfrm>
          <a:off x="5143500"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224" name="Text Box 15">
          <a:extLst>
            <a:ext uri="{FF2B5EF4-FFF2-40B4-BE49-F238E27FC236}">
              <a16:creationId xmlns:a16="http://schemas.microsoft.com/office/drawing/2014/main" id="{5404DE9E-7234-480A-9D3B-5E492A96E8C5}"/>
            </a:ext>
          </a:extLst>
        </xdr:cNvPr>
        <xdr:cNvSpPr txBox="1">
          <a:spLocks noChangeArrowheads="1"/>
        </xdr:cNvSpPr>
      </xdr:nvSpPr>
      <xdr:spPr bwMode="auto">
        <a:xfrm>
          <a:off x="5143500"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445</xdr:row>
      <xdr:rowOff>0</xdr:rowOff>
    </xdr:from>
    <xdr:ext cx="85725" cy="221876"/>
    <xdr:sp macro="" textlink="">
      <xdr:nvSpPr>
        <xdr:cNvPr id="1225" name="Text Box 15">
          <a:extLst>
            <a:ext uri="{FF2B5EF4-FFF2-40B4-BE49-F238E27FC236}">
              <a16:creationId xmlns:a16="http://schemas.microsoft.com/office/drawing/2014/main" id="{05C2E33F-B6EE-4149-B0C1-8C1E12A938BA}"/>
            </a:ext>
          </a:extLst>
        </xdr:cNvPr>
        <xdr:cNvSpPr txBox="1">
          <a:spLocks noChangeArrowheads="1"/>
        </xdr:cNvSpPr>
      </xdr:nvSpPr>
      <xdr:spPr bwMode="auto">
        <a:xfrm>
          <a:off x="4687957"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445</xdr:row>
      <xdr:rowOff>0</xdr:rowOff>
    </xdr:from>
    <xdr:ext cx="85725" cy="221876"/>
    <xdr:sp macro="" textlink="">
      <xdr:nvSpPr>
        <xdr:cNvPr id="1226" name="Text Box 15">
          <a:extLst>
            <a:ext uri="{FF2B5EF4-FFF2-40B4-BE49-F238E27FC236}">
              <a16:creationId xmlns:a16="http://schemas.microsoft.com/office/drawing/2014/main" id="{04273BB4-1E49-4AF6-89B3-0F32BC13E27C}"/>
            </a:ext>
          </a:extLst>
        </xdr:cNvPr>
        <xdr:cNvSpPr txBox="1">
          <a:spLocks noChangeArrowheads="1"/>
        </xdr:cNvSpPr>
      </xdr:nvSpPr>
      <xdr:spPr bwMode="auto">
        <a:xfrm>
          <a:off x="4687957"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444</xdr:row>
      <xdr:rowOff>0</xdr:rowOff>
    </xdr:from>
    <xdr:ext cx="85725" cy="221876"/>
    <xdr:sp macro="" textlink="">
      <xdr:nvSpPr>
        <xdr:cNvPr id="1227" name="Text Box 15">
          <a:extLst>
            <a:ext uri="{FF2B5EF4-FFF2-40B4-BE49-F238E27FC236}">
              <a16:creationId xmlns:a16="http://schemas.microsoft.com/office/drawing/2014/main" id="{6D0C9EA2-2234-4CCA-AEA9-B11A33602A54}"/>
            </a:ext>
          </a:extLst>
        </xdr:cNvPr>
        <xdr:cNvSpPr txBox="1">
          <a:spLocks noChangeArrowheads="1"/>
        </xdr:cNvSpPr>
      </xdr:nvSpPr>
      <xdr:spPr bwMode="auto">
        <a:xfrm>
          <a:off x="4687957"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228" name="Text Box 15">
          <a:extLst>
            <a:ext uri="{FF2B5EF4-FFF2-40B4-BE49-F238E27FC236}">
              <a16:creationId xmlns:a16="http://schemas.microsoft.com/office/drawing/2014/main" id="{339E2266-EB61-4F13-B94A-980AE3D0C08F}"/>
            </a:ext>
          </a:extLst>
        </xdr:cNvPr>
        <xdr:cNvSpPr txBox="1">
          <a:spLocks noChangeArrowheads="1"/>
        </xdr:cNvSpPr>
      </xdr:nvSpPr>
      <xdr:spPr bwMode="auto">
        <a:xfrm>
          <a:off x="5731565"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229" name="Text Box 15">
          <a:extLst>
            <a:ext uri="{FF2B5EF4-FFF2-40B4-BE49-F238E27FC236}">
              <a16:creationId xmlns:a16="http://schemas.microsoft.com/office/drawing/2014/main" id="{D3C97704-BE74-49EE-84A2-3A4498468E46}"/>
            </a:ext>
          </a:extLst>
        </xdr:cNvPr>
        <xdr:cNvSpPr txBox="1">
          <a:spLocks noChangeArrowheads="1"/>
        </xdr:cNvSpPr>
      </xdr:nvSpPr>
      <xdr:spPr bwMode="auto">
        <a:xfrm>
          <a:off x="5731565"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230" name="Text Box 15">
          <a:extLst>
            <a:ext uri="{FF2B5EF4-FFF2-40B4-BE49-F238E27FC236}">
              <a16:creationId xmlns:a16="http://schemas.microsoft.com/office/drawing/2014/main" id="{69BB44AF-4BDE-4A2A-882E-778F3BF49198}"/>
            </a:ext>
          </a:extLst>
        </xdr:cNvPr>
        <xdr:cNvSpPr txBox="1">
          <a:spLocks noChangeArrowheads="1"/>
        </xdr:cNvSpPr>
      </xdr:nvSpPr>
      <xdr:spPr bwMode="auto">
        <a:xfrm>
          <a:off x="5731565"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231" name="Text Box 15">
          <a:extLst>
            <a:ext uri="{FF2B5EF4-FFF2-40B4-BE49-F238E27FC236}">
              <a16:creationId xmlns:a16="http://schemas.microsoft.com/office/drawing/2014/main" id="{A9062396-10A3-4296-80D4-59C6AE49F9AC}"/>
            </a:ext>
          </a:extLst>
        </xdr:cNvPr>
        <xdr:cNvSpPr txBox="1">
          <a:spLocks noChangeArrowheads="1"/>
        </xdr:cNvSpPr>
      </xdr:nvSpPr>
      <xdr:spPr bwMode="auto">
        <a:xfrm>
          <a:off x="5731565"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232" name="Text Box 15">
          <a:extLst>
            <a:ext uri="{FF2B5EF4-FFF2-40B4-BE49-F238E27FC236}">
              <a16:creationId xmlns:a16="http://schemas.microsoft.com/office/drawing/2014/main" id="{EF617273-CD9A-43BF-A418-BECF02A818B7}"/>
            </a:ext>
          </a:extLst>
        </xdr:cNvPr>
        <xdr:cNvSpPr txBox="1">
          <a:spLocks noChangeArrowheads="1"/>
        </xdr:cNvSpPr>
      </xdr:nvSpPr>
      <xdr:spPr bwMode="auto">
        <a:xfrm>
          <a:off x="5143500"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233" name="Text Box 15">
          <a:extLst>
            <a:ext uri="{FF2B5EF4-FFF2-40B4-BE49-F238E27FC236}">
              <a16:creationId xmlns:a16="http://schemas.microsoft.com/office/drawing/2014/main" id="{83E14CE9-E2FC-48D1-8C50-56AD54832021}"/>
            </a:ext>
          </a:extLst>
        </xdr:cNvPr>
        <xdr:cNvSpPr txBox="1">
          <a:spLocks noChangeArrowheads="1"/>
        </xdr:cNvSpPr>
      </xdr:nvSpPr>
      <xdr:spPr bwMode="auto">
        <a:xfrm>
          <a:off x="5143500"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234" name="Text Box 15">
          <a:extLst>
            <a:ext uri="{FF2B5EF4-FFF2-40B4-BE49-F238E27FC236}">
              <a16:creationId xmlns:a16="http://schemas.microsoft.com/office/drawing/2014/main" id="{11371F6D-6E7B-4189-B611-F88823775A1E}"/>
            </a:ext>
          </a:extLst>
        </xdr:cNvPr>
        <xdr:cNvSpPr txBox="1">
          <a:spLocks noChangeArrowheads="1"/>
        </xdr:cNvSpPr>
      </xdr:nvSpPr>
      <xdr:spPr bwMode="auto">
        <a:xfrm>
          <a:off x="5143500"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235" name="Text Box 15">
          <a:extLst>
            <a:ext uri="{FF2B5EF4-FFF2-40B4-BE49-F238E27FC236}">
              <a16:creationId xmlns:a16="http://schemas.microsoft.com/office/drawing/2014/main" id="{75CC2A2B-140D-4050-B63F-420511BC70B6}"/>
            </a:ext>
          </a:extLst>
        </xdr:cNvPr>
        <xdr:cNvSpPr txBox="1">
          <a:spLocks noChangeArrowheads="1"/>
        </xdr:cNvSpPr>
      </xdr:nvSpPr>
      <xdr:spPr bwMode="auto">
        <a:xfrm>
          <a:off x="5143500" y="684806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36" name="Text Box 15">
          <a:extLst>
            <a:ext uri="{FF2B5EF4-FFF2-40B4-BE49-F238E27FC236}">
              <a16:creationId xmlns:a16="http://schemas.microsoft.com/office/drawing/2014/main" id="{1360CDBA-276D-4A89-B0BD-7AEC409CB981}"/>
            </a:ext>
          </a:extLst>
        </xdr:cNvPr>
        <xdr:cNvSpPr txBox="1">
          <a:spLocks noChangeArrowheads="1"/>
        </xdr:cNvSpPr>
      </xdr:nvSpPr>
      <xdr:spPr bwMode="auto">
        <a:xfrm>
          <a:off x="5731565"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37" name="Text Box 15">
          <a:extLst>
            <a:ext uri="{FF2B5EF4-FFF2-40B4-BE49-F238E27FC236}">
              <a16:creationId xmlns:a16="http://schemas.microsoft.com/office/drawing/2014/main" id="{CDB70AF9-60B2-4E0F-BDDA-5A2930C8D858}"/>
            </a:ext>
          </a:extLst>
        </xdr:cNvPr>
        <xdr:cNvSpPr txBox="1">
          <a:spLocks noChangeArrowheads="1"/>
        </xdr:cNvSpPr>
      </xdr:nvSpPr>
      <xdr:spPr bwMode="auto">
        <a:xfrm>
          <a:off x="5731565"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38" name="Text Box 15">
          <a:extLst>
            <a:ext uri="{FF2B5EF4-FFF2-40B4-BE49-F238E27FC236}">
              <a16:creationId xmlns:a16="http://schemas.microsoft.com/office/drawing/2014/main" id="{E47317E2-0849-4159-9BBB-0B5E7DAE46C4}"/>
            </a:ext>
          </a:extLst>
        </xdr:cNvPr>
        <xdr:cNvSpPr txBox="1">
          <a:spLocks noChangeArrowheads="1"/>
        </xdr:cNvSpPr>
      </xdr:nvSpPr>
      <xdr:spPr bwMode="auto">
        <a:xfrm>
          <a:off x="5731565"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39" name="Text Box 15">
          <a:extLst>
            <a:ext uri="{FF2B5EF4-FFF2-40B4-BE49-F238E27FC236}">
              <a16:creationId xmlns:a16="http://schemas.microsoft.com/office/drawing/2014/main" id="{A43736F6-51F9-499B-8092-6D7F2F603A1D}"/>
            </a:ext>
          </a:extLst>
        </xdr:cNvPr>
        <xdr:cNvSpPr txBox="1">
          <a:spLocks noChangeArrowheads="1"/>
        </xdr:cNvSpPr>
      </xdr:nvSpPr>
      <xdr:spPr bwMode="auto">
        <a:xfrm>
          <a:off x="5731565"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40" name="Text Box 15">
          <a:extLst>
            <a:ext uri="{FF2B5EF4-FFF2-40B4-BE49-F238E27FC236}">
              <a16:creationId xmlns:a16="http://schemas.microsoft.com/office/drawing/2014/main" id="{283F39FE-C0EB-4F12-A76D-ADA1567E023F}"/>
            </a:ext>
          </a:extLst>
        </xdr:cNvPr>
        <xdr:cNvSpPr txBox="1">
          <a:spLocks noChangeArrowheads="1"/>
        </xdr:cNvSpPr>
      </xdr:nvSpPr>
      <xdr:spPr bwMode="auto">
        <a:xfrm>
          <a:off x="5143500"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41" name="Text Box 15">
          <a:extLst>
            <a:ext uri="{FF2B5EF4-FFF2-40B4-BE49-F238E27FC236}">
              <a16:creationId xmlns:a16="http://schemas.microsoft.com/office/drawing/2014/main" id="{3DD7B753-27F2-40EF-B59D-9EA41AA27FC2}"/>
            </a:ext>
          </a:extLst>
        </xdr:cNvPr>
        <xdr:cNvSpPr txBox="1">
          <a:spLocks noChangeArrowheads="1"/>
        </xdr:cNvSpPr>
      </xdr:nvSpPr>
      <xdr:spPr bwMode="auto">
        <a:xfrm>
          <a:off x="5143500"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42" name="Text Box 15">
          <a:extLst>
            <a:ext uri="{FF2B5EF4-FFF2-40B4-BE49-F238E27FC236}">
              <a16:creationId xmlns:a16="http://schemas.microsoft.com/office/drawing/2014/main" id="{DAA53E76-8AF0-4320-AE4D-97D55B73BDC4}"/>
            </a:ext>
          </a:extLst>
        </xdr:cNvPr>
        <xdr:cNvSpPr txBox="1">
          <a:spLocks noChangeArrowheads="1"/>
        </xdr:cNvSpPr>
      </xdr:nvSpPr>
      <xdr:spPr bwMode="auto">
        <a:xfrm>
          <a:off x="5143500"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445</xdr:row>
      <xdr:rowOff>0</xdr:rowOff>
    </xdr:from>
    <xdr:ext cx="85725" cy="221876"/>
    <xdr:sp macro="" textlink="">
      <xdr:nvSpPr>
        <xdr:cNvPr id="1243" name="Text Box 15">
          <a:extLst>
            <a:ext uri="{FF2B5EF4-FFF2-40B4-BE49-F238E27FC236}">
              <a16:creationId xmlns:a16="http://schemas.microsoft.com/office/drawing/2014/main" id="{99F095B9-4846-43FF-B343-5AA4C9B60421}"/>
            </a:ext>
          </a:extLst>
        </xdr:cNvPr>
        <xdr:cNvSpPr txBox="1">
          <a:spLocks noChangeArrowheads="1"/>
        </xdr:cNvSpPr>
      </xdr:nvSpPr>
      <xdr:spPr bwMode="auto">
        <a:xfrm>
          <a:off x="4687957"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44" name="Text Box 15">
          <a:extLst>
            <a:ext uri="{FF2B5EF4-FFF2-40B4-BE49-F238E27FC236}">
              <a16:creationId xmlns:a16="http://schemas.microsoft.com/office/drawing/2014/main" id="{58CCB133-C9C0-4C63-8EAB-9BDB1353B0A1}"/>
            </a:ext>
          </a:extLst>
        </xdr:cNvPr>
        <xdr:cNvSpPr txBox="1">
          <a:spLocks noChangeArrowheads="1"/>
        </xdr:cNvSpPr>
      </xdr:nvSpPr>
      <xdr:spPr bwMode="auto">
        <a:xfrm>
          <a:off x="5731565"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45" name="Text Box 15">
          <a:extLst>
            <a:ext uri="{FF2B5EF4-FFF2-40B4-BE49-F238E27FC236}">
              <a16:creationId xmlns:a16="http://schemas.microsoft.com/office/drawing/2014/main" id="{630EFB85-1103-407B-89BF-397CE4FF9345}"/>
            </a:ext>
          </a:extLst>
        </xdr:cNvPr>
        <xdr:cNvSpPr txBox="1">
          <a:spLocks noChangeArrowheads="1"/>
        </xdr:cNvSpPr>
      </xdr:nvSpPr>
      <xdr:spPr bwMode="auto">
        <a:xfrm>
          <a:off x="5731565"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46" name="Text Box 15">
          <a:extLst>
            <a:ext uri="{FF2B5EF4-FFF2-40B4-BE49-F238E27FC236}">
              <a16:creationId xmlns:a16="http://schemas.microsoft.com/office/drawing/2014/main" id="{5561FA50-B1CF-461B-8FA1-68353D18A909}"/>
            </a:ext>
          </a:extLst>
        </xdr:cNvPr>
        <xdr:cNvSpPr txBox="1">
          <a:spLocks noChangeArrowheads="1"/>
        </xdr:cNvSpPr>
      </xdr:nvSpPr>
      <xdr:spPr bwMode="auto">
        <a:xfrm>
          <a:off x="5731565"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47" name="Text Box 15">
          <a:extLst>
            <a:ext uri="{FF2B5EF4-FFF2-40B4-BE49-F238E27FC236}">
              <a16:creationId xmlns:a16="http://schemas.microsoft.com/office/drawing/2014/main" id="{B9422512-D62B-4BF0-A13B-32924A771F26}"/>
            </a:ext>
          </a:extLst>
        </xdr:cNvPr>
        <xdr:cNvSpPr txBox="1">
          <a:spLocks noChangeArrowheads="1"/>
        </xdr:cNvSpPr>
      </xdr:nvSpPr>
      <xdr:spPr bwMode="auto">
        <a:xfrm>
          <a:off x="5143500"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48" name="Text Box 15">
          <a:extLst>
            <a:ext uri="{FF2B5EF4-FFF2-40B4-BE49-F238E27FC236}">
              <a16:creationId xmlns:a16="http://schemas.microsoft.com/office/drawing/2014/main" id="{B378FF35-4063-4CDF-8689-0FC2C18CEE96}"/>
            </a:ext>
          </a:extLst>
        </xdr:cNvPr>
        <xdr:cNvSpPr txBox="1">
          <a:spLocks noChangeArrowheads="1"/>
        </xdr:cNvSpPr>
      </xdr:nvSpPr>
      <xdr:spPr bwMode="auto">
        <a:xfrm>
          <a:off x="5143500"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49" name="Text Box 15">
          <a:extLst>
            <a:ext uri="{FF2B5EF4-FFF2-40B4-BE49-F238E27FC236}">
              <a16:creationId xmlns:a16="http://schemas.microsoft.com/office/drawing/2014/main" id="{DB0B44E6-1BD5-42DD-9A35-FAFBC887B467}"/>
            </a:ext>
          </a:extLst>
        </xdr:cNvPr>
        <xdr:cNvSpPr txBox="1">
          <a:spLocks noChangeArrowheads="1"/>
        </xdr:cNvSpPr>
      </xdr:nvSpPr>
      <xdr:spPr bwMode="auto">
        <a:xfrm>
          <a:off x="5143500"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50" name="Text Box 15">
          <a:extLst>
            <a:ext uri="{FF2B5EF4-FFF2-40B4-BE49-F238E27FC236}">
              <a16:creationId xmlns:a16="http://schemas.microsoft.com/office/drawing/2014/main" id="{0729D307-6A6A-44C6-805F-389A74BD16EC}"/>
            </a:ext>
          </a:extLst>
        </xdr:cNvPr>
        <xdr:cNvSpPr txBox="1">
          <a:spLocks noChangeArrowheads="1"/>
        </xdr:cNvSpPr>
      </xdr:nvSpPr>
      <xdr:spPr bwMode="auto">
        <a:xfrm>
          <a:off x="5143500" y="68662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445</xdr:row>
      <xdr:rowOff>0</xdr:rowOff>
    </xdr:from>
    <xdr:ext cx="85725" cy="221876"/>
    <xdr:sp macro="" textlink="">
      <xdr:nvSpPr>
        <xdr:cNvPr id="1251" name="Text Box 15">
          <a:extLst>
            <a:ext uri="{FF2B5EF4-FFF2-40B4-BE49-F238E27FC236}">
              <a16:creationId xmlns:a16="http://schemas.microsoft.com/office/drawing/2014/main" id="{A2AFE951-91C5-4F71-B4BC-10CA36D63098}"/>
            </a:ext>
          </a:extLst>
        </xdr:cNvPr>
        <xdr:cNvSpPr txBox="1">
          <a:spLocks noChangeArrowheads="1"/>
        </xdr:cNvSpPr>
      </xdr:nvSpPr>
      <xdr:spPr bwMode="auto">
        <a:xfrm>
          <a:off x="4687957"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445</xdr:row>
      <xdr:rowOff>0</xdr:rowOff>
    </xdr:from>
    <xdr:ext cx="85725" cy="221876"/>
    <xdr:sp macro="" textlink="">
      <xdr:nvSpPr>
        <xdr:cNvPr id="1252" name="Text Box 15">
          <a:extLst>
            <a:ext uri="{FF2B5EF4-FFF2-40B4-BE49-F238E27FC236}">
              <a16:creationId xmlns:a16="http://schemas.microsoft.com/office/drawing/2014/main" id="{AF81EC84-B436-4AA3-BABC-B658ABC01163}"/>
            </a:ext>
          </a:extLst>
        </xdr:cNvPr>
        <xdr:cNvSpPr txBox="1">
          <a:spLocks noChangeArrowheads="1"/>
        </xdr:cNvSpPr>
      </xdr:nvSpPr>
      <xdr:spPr bwMode="auto">
        <a:xfrm>
          <a:off x="4687957"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53" name="Text Box 15">
          <a:extLst>
            <a:ext uri="{FF2B5EF4-FFF2-40B4-BE49-F238E27FC236}">
              <a16:creationId xmlns:a16="http://schemas.microsoft.com/office/drawing/2014/main" id="{12019828-82DB-4453-B3DD-77A6C0214346}"/>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54" name="Text Box 15">
          <a:extLst>
            <a:ext uri="{FF2B5EF4-FFF2-40B4-BE49-F238E27FC236}">
              <a16:creationId xmlns:a16="http://schemas.microsoft.com/office/drawing/2014/main" id="{CFA7C33A-D912-46F2-99D9-F541100C0FCA}"/>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55" name="Text Box 15">
          <a:extLst>
            <a:ext uri="{FF2B5EF4-FFF2-40B4-BE49-F238E27FC236}">
              <a16:creationId xmlns:a16="http://schemas.microsoft.com/office/drawing/2014/main" id="{3FBCE07D-C073-4ED6-B4AC-5C404C795541}"/>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56" name="Text Box 15">
          <a:extLst>
            <a:ext uri="{FF2B5EF4-FFF2-40B4-BE49-F238E27FC236}">
              <a16:creationId xmlns:a16="http://schemas.microsoft.com/office/drawing/2014/main" id="{E9CCDE3A-B239-4622-8AE0-D1888C67DB23}"/>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57" name="Text Box 15">
          <a:extLst>
            <a:ext uri="{FF2B5EF4-FFF2-40B4-BE49-F238E27FC236}">
              <a16:creationId xmlns:a16="http://schemas.microsoft.com/office/drawing/2014/main" id="{C1E5E565-903C-4EEC-A7BD-6BE3FBA29289}"/>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58" name="Text Box 15">
          <a:extLst>
            <a:ext uri="{FF2B5EF4-FFF2-40B4-BE49-F238E27FC236}">
              <a16:creationId xmlns:a16="http://schemas.microsoft.com/office/drawing/2014/main" id="{8736F065-3365-4CE3-85B5-573D9117460C}"/>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59" name="Text Box 15">
          <a:extLst>
            <a:ext uri="{FF2B5EF4-FFF2-40B4-BE49-F238E27FC236}">
              <a16:creationId xmlns:a16="http://schemas.microsoft.com/office/drawing/2014/main" id="{67288669-1319-4849-8DE0-F41A4898D20E}"/>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445</xdr:row>
      <xdr:rowOff>0</xdr:rowOff>
    </xdr:from>
    <xdr:ext cx="85725" cy="221876"/>
    <xdr:sp macro="" textlink="">
      <xdr:nvSpPr>
        <xdr:cNvPr id="1260" name="Text Box 15">
          <a:extLst>
            <a:ext uri="{FF2B5EF4-FFF2-40B4-BE49-F238E27FC236}">
              <a16:creationId xmlns:a16="http://schemas.microsoft.com/office/drawing/2014/main" id="{4FED5CC5-DCC7-4DA6-80D6-F643E66CAB57}"/>
            </a:ext>
          </a:extLst>
        </xdr:cNvPr>
        <xdr:cNvSpPr txBox="1">
          <a:spLocks noChangeArrowheads="1"/>
        </xdr:cNvSpPr>
      </xdr:nvSpPr>
      <xdr:spPr bwMode="auto">
        <a:xfrm>
          <a:off x="4687957"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61" name="Text Box 15">
          <a:extLst>
            <a:ext uri="{FF2B5EF4-FFF2-40B4-BE49-F238E27FC236}">
              <a16:creationId xmlns:a16="http://schemas.microsoft.com/office/drawing/2014/main" id="{FABD6BD7-DC37-43C0-8382-03A81CDEEBAA}"/>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62" name="Text Box 15">
          <a:extLst>
            <a:ext uri="{FF2B5EF4-FFF2-40B4-BE49-F238E27FC236}">
              <a16:creationId xmlns:a16="http://schemas.microsoft.com/office/drawing/2014/main" id="{EF4410E7-4B27-42EA-A0B4-63AD45E4D3E1}"/>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63" name="Text Box 15">
          <a:extLst>
            <a:ext uri="{FF2B5EF4-FFF2-40B4-BE49-F238E27FC236}">
              <a16:creationId xmlns:a16="http://schemas.microsoft.com/office/drawing/2014/main" id="{B58BF6BE-EE85-421F-B8D6-7CDF60E385F7}"/>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64" name="Text Box 15">
          <a:extLst>
            <a:ext uri="{FF2B5EF4-FFF2-40B4-BE49-F238E27FC236}">
              <a16:creationId xmlns:a16="http://schemas.microsoft.com/office/drawing/2014/main" id="{0F2248BF-5833-460D-85B5-8D9B140F3C27}"/>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65" name="Text Box 15">
          <a:extLst>
            <a:ext uri="{FF2B5EF4-FFF2-40B4-BE49-F238E27FC236}">
              <a16:creationId xmlns:a16="http://schemas.microsoft.com/office/drawing/2014/main" id="{F9341E72-D6EE-4C82-BA74-878DBCD1D76D}"/>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66" name="Text Box 15">
          <a:extLst>
            <a:ext uri="{FF2B5EF4-FFF2-40B4-BE49-F238E27FC236}">
              <a16:creationId xmlns:a16="http://schemas.microsoft.com/office/drawing/2014/main" id="{DC99E35D-4757-4EB1-8238-9C905CAD4446}"/>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67" name="Text Box 15">
          <a:extLst>
            <a:ext uri="{FF2B5EF4-FFF2-40B4-BE49-F238E27FC236}">
              <a16:creationId xmlns:a16="http://schemas.microsoft.com/office/drawing/2014/main" id="{06D9D913-831F-4024-A927-FAD217D4DC81}"/>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68" name="Text Box 15">
          <a:extLst>
            <a:ext uri="{FF2B5EF4-FFF2-40B4-BE49-F238E27FC236}">
              <a16:creationId xmlns:a16="http://schemas.microsoft.com/office/drawing/2014/main" id="{41955F17-A57E-4175-8D8E-5FB07A95AEFA}"/>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446</xdr:row>
      <xdr:rowOff>0</xdr:rowOff>
    </xdr:from>
    <xdr:ext cx="85725" cy="221876"/>
    <xdr:sp macro="" textlink="">
      <xdr:nvSpPr>
        <xdr:cNvPr id="1269" name="Text Box 15">
          <a:extLst>
            <a:ext uri="{FF2B5EF4-FFF2-40B4-BE49-F238E27FC236}">
              <a16:creationId xmlns:a16="http://schemas.microsoft.com/office/drawing/2014/main" id="{9202296C-C080-4D33-8F35-71CCE7837B60}"/>
            </a:ext>
          </a:extLst>
        </xdr:cNvPr>
        <xdr:cNvSpPr txBox="1">
          <a:spLocks noChangeArrowheads="1"/>
        </xdr:cNvSpPr>
      </xdr:nvSpPr>
      <xdr:spPr bwMode="auto">
        <a:xfrm>
          <a:off x="4687957"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446</xdr:row>
      <xdr:rowOff>0</xdr:rowOff>
    </xdr:from>
    <xdr:ext cx="85725" cy="221876"/>
    <xdr:sp macro="" textlink="">
      <xdr:nvSpPr>
        <xdr:cNvPr id="1270" name="Text Box 15">
          <a:extLst>
            <a:ext uri="{FF2B5EF4-FFF2-40B4-BE49-F238E27FC236}">
              <a16:creationId xmlns:a16="http://schemas.microsoft.com/office/drawing/2014/main" id="{E2E1565D-C554-488F-8740-4568E52D0714}"/>
            </a:ext>
          </a:extLst>
        </xdr:cNvPr>
        <xdr:cNvSpPr txBox="1">
          <a:spLocks noChangeArrowheads="1"/>
        </xdr:cNvSpPr>
      </xdr:nvSpPr>
      <xdr:spPr bwMode="auto">
        <a:xfrm>
          <a:off x="4687957"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445</xdr:row>
      <xdr:rowOff>0</xdr:rowOff>
    </xdr:from>
    <xdr:ext cx="85725" cy="221876"/>
    <xdr:sp macro="" textlink="">
      <xdr:nvSpPr>
        <xdr:cNvPr id="1271" name="Text Box 15">
          <a:extLst>
            <a:ext uri="{FF2B5EF4-FFF2-40B4-BE49-F238E27FC236}">
              <a16:creationId xmlns:a16="http://schemas.microsoft.com/office/drawing/2014/main" id="{F625EA29-5503-4E32-834B-49D1C5337D1A}"/>
            </a:ext>
          </a:extLst>
        </xdr:cNvPr>
        <xdr:cNvSpPr txBox="1">
          <a:spLocks noChangeArrowheads="1"/>
        </xdr:cNvSpPr>
      </xdr:nvSpPr>
      <xdr:spPr bwMode="auto">
        <a:xfrm>
          <a:off x="4687957"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72" name="Text Box 15">
          <a:extLst>
            <a:ext uri="{FF2B5EF4-FFF2-40B4-BE49-F238E27FC236}">
              <a16:creationId xmlns:a16="http://schemas.microsoft.com/office/drawing/2014/main" id="{CDE98BCA-3337-4F4D-86E8-42AF756B7C7D}"/>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73" name="Text Box 15">
          <a:extLst>
            <a:ext uri="{FF2B5EF4-FFF2-40B4-BE49-F238E27FC236}">
              <a16:creationId xmlns:a16="http://schemas.microsoft.com/office/drawing/2014/main" id="{8CD008CC-69BC-4EF3-A1F1-B5B7E4A96B73}"/>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74" name="Text Box 15">
          <a:extLst>
            <a:ext uri="{FF2B5EF4-FFF2-40B4-BE49-F238E27FC236}">
              <a16:creationId xmlns:a16="http://schemas.microsoft.com/office/drawing/2014/main" id="{A9A51C26-47D2-4035-8B42-4DEE3CD71B9E}"/>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445</xdr:row>
      <xdr:rowOff>0</xdr:rowOff>
    </xdr:from>
    <xdr:ext cx="85725" cy="221876"/>
    <xdr:sp macro="" textlink="">
      <xdr:nvSpPr>
        <xdr:cNvPr id="1275" name="Text Box 15">
          <a:extLst>
            <a:ext uri="{FF2B5EF4-FFF2-40B4-BE49-F238E27FC236}">
              <a16:creationId xmlns:a16="http://schemas.microsoft.com/office/drawing/2014/main" id="{A79D76CD-7FA3-42AC-9928-332269C9C44B}"/>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76" name="Text Box 15">
          <a:extLst>
            <a:ext uri="{FF2B5EF4-FFF2-40B4-BE49-F238E27FC236}">
              <a16:creationId xmlns:a16="http://schemas.microsoft.com/office/drawing/2014/main" id="{D6D13DA5-AB64-4A47-837C-9A34B76CF20C}"/>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77" name="Text Box 15">
          <a:extLst>
            <a:ext uri="{FF2B5EF4-FFF2-40B4-BE49-F238E27FC236}">
              <a16:creationId xmlns:a16="http://schemas.microsoft.com/office/drawing/2014/main" id="{AED9C4D0-CC09-4445-B6D7-5BB947F4131D}"/>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78" name="Text Box 15">
          <a:extLst>
            <a:ext uri="{FF2B5EF4-FFF2-40B4-BE49-F238E27FC236}">
              <a16:creationId xmlns:a16="http://schemas.microsoft.com/office/drawing/2014/main" id="{F4A2334B-6664-4F44-889F-61D251AA68FE}"/>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445</xdr:row>
      <xdr:rowOff>0</xdr:rowOff>
    </xdr:from>
    <xdr:ext cx="85725" cy="221876"/>
    <xdr:sp macro="" textlink="">
      <xdr:nvSpPr>
        <xdr:cNvPr id="1279" name="Text Box 15">
          <a:extLst>
            <a:ext uri="{FF2B5EF4-FFF2-40B4-BE49-F238E27FC236}">
              <a16:creationId xmlns:a16="http://schemas.microsoft.com/office/drawing/2014/main" id="{F8560ACE-01D7-4AFA-A0E9-04331979B215}"/>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280" name="Text Box 15">
          <a:extLst>
            <a:ext uri="{FF2B5EF4-FFF2-40B4-BE49-F238E27FC236}">
              <a16:creationId xmlns:a16="http://schemas.microsoft.com/office/drawing/2014/main" id="{BFCFAB96-9A15-4D2D-BC1F-F334EFE38027}"/>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281" name="Text Box 15">
          <a:extLst>
            <a:ext uri="{FF2B5EF4-FFF2-40B4-BE49-F238E27FC236}">
              <a16:creationId xmlns:a16="http://schemas.microsoft.com/office/drawing/2014/main" id="{F9A87F5A-664C-4137-8462-9343FCA661DA}"/>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282" name="Text Box 15">
          <a:extLst>
            <a:ext uri="{FF2B5EF4-FFF2-40B4-BE49-F238E27FC236}">
              <a16:creationId xmlns:a16="http://schemas.microsoft.com/office/drawing/2014/main" id="{4A76C393-FE9D-4B91-855D-1AA8A682921E}"/>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283" name="Text Box 15">
          <a:extLst>
            <a:ext uri="{FF2B5EF4-FFF2-40B4-BE49-F238E27FC236}">
              <a16:creationId xmlns:a16="http://schemas.microsoft.com/office/drawing/2014/main" id="{C210C84F-0477-47F3-A8ED-C236E221E40F}"/>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284" name="Text Box 15">
          <a:extLst>
            <a:ext uri="{FF2B5EF4-FFF2-40B4-BE49-F238E27FC236}">
              <a16:creationId xmlns:a16="http://schemas.microsoft.com/office/drawing/2014/main" id="{303B0C1C-B16A-4959-ABFB-B17DBCC084D1}"/>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285" name="Text Box 15">
          <a:extLst>
            <a:ext uri="{FF2B5EF4-FFF2-40B4-BE49-F238E27FC236}">
              <a16:creationId xmlns:a16="http://schemas.microsoft.com/office/drawing/2014/main" id="{1BAE8AFD-0C1D-4B25-8839-16FDC2E1B101}"/>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286" name="Text Box 15">
          <a:extLst>
            <a:ext uri="{FF2B5EF4-FFF2-40B4-BE49-F238E27FC236}">
              <a16:creationId xmlns:a16="http://schemas.microsoft.com/office/drawing/2014/main" id="{6CFCD95E-5B2C-4480-817D-54AAB0ABD0D1}"/>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446</xdr:row>
      <xdr:rowOff>0</xdr:rowOff>
    </xdr:from>
    <xdr:ext cx="85725" cy="221876"/>
    <xdr:sp macro="" textlink="">
      <xdr:nvSpPr>
        <xdr:cNvPr id="1287" name="Text Box 15">
          <a:extLst>
            <a:ext uri="{FF2B5EF4-FFF2-40B4-BE49-F238E27FC236}">
              <a16:creationId xmlns:a16="http://schemas.microsoft.com/office/drawing/2014/main" id="{40354D67-3549-4C70-BB7A-864EB691EEA8}"/>
            </a:ext>
          </a:extLst>
        </xdr:cNvPr>
        <xdr:cNvSpPr txBox="1">
          <a:spLocks noChangeArrowheads="1"/>
        </xdr:cNvSpPr>
      </xdr:nvSpPr>
      <xdr:spPr bwMode="auto">
        <a:xfrm>
          <a:off x="4687957"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288" name="Text Box 15">
          <a:extLst>
            <a:ext uri="{FF2B5EF4-FFF2-40B4-BE49-F238E27FC236}">
              <a16:creationId xmlns:a16="http://schemas.microsoft.com/office/drawing/2014/main" id="{ECEAAEF0-929A-44C8-8809-BA973D16D3E9}"/>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289" name="Text Box 15">
          <a:extLst>
            <a:ext uri="{FF2B5EF4-FFF2-40B4-BE49-F238E27FC236}">
              <a16:creationId xmlns:a16="http://schemas.microsoft.com/office/drawing/2014/main" id="{27F59336-C5F0-43AA-8687-D34C6BE45273}"/>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290" name="Text Box 15">
          <a:extLst>
            <a:ext uri="{FF2B5EF4-FFF2-40B4-BE49-F238E27FC236}">
              <a16:creationId xmlns:a16="http://schemas.microsoft.com/office/drawing/2014/main" id="{A573E61C-11DE-47F3-8460-0BE577E9C0D2}"/>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291" name="Text Box 15">
          <a:extLst>
            <a:ext uri="{FF2B5EF4-FFF2-40B4-BE49-F238E27FC236}">
              <a16:creationId xmlns:a16="http://schemas.microsoft.com/office/drawing/2014/main" id="{35FF705C-43B2-41C7-B911-F12C276919BE}"/>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292" name="Text Box 15">
          <a:extLst>
            <a:ext uri="{FF2B5EF4-FFF2-40B4-BE49-F238E27FC236}">
              <a16:creationId xmlns:a16="http://schemas.microsoft.com/office/drawing/2014/main" id="{68892A1A-B265-4FD0-90AC-F4E39912DD03}"/>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293" name="Text Box 15">
          <a:extLst>
            <a:ext uri="{FF2B5EF4-FFF2-40B4-BE49-F238E27FC236}">
              <a16:creationId xmlns:a16="http://schemas.microsoft.com/office/drawing/2014/main" id="{48D3B9CA-EE72-4CB7-9F8F-DFAC8D50E3EE}"/>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294" name="Text Box 15">
          <a:extLst>
            <a:ext uri="{FF2B5EF4-FFF2-40B4-BE49-F238E27FC236}">
              <a16:creationId xmlns:a16="http://schemas.microsoft.com/office/drawing/2014/main" id="{008EDFA5-0637-4F69-916E-59E211C7A2DA}"/>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446</xdr:row>
      <xdr:rowOff>0</xdr:rowOff>
    </xdr:from>
    <xdr:ext cx="85725" cy="221876"/>
    <xdr:sp macro="" textlink="">
      <xdr:nvSpPr>
        <xdr:cNvPr id="1295" name="Text Box 15">
          <a:extLst>
            <a:ext uri="{FF2B5EF4-FFF2-40B4-BE49-F238E27FC236}">
              <a16:creationId xmlns:a16="http://schemas.microsoft.com/office/drawing/2014/main" id="{A46EE17B-05B7-430A-8E0C-55B43EFB7852}"/>
            </a:ext>
          </a:extLst>
        </xdr:cNvPr>
        <xdr:cNvSpPr txBox="1">
          <a:spLocks noChangeArrowheads="1"/>
        </xdr:cNvSpPr>
      </xdr:nvSpPr>
      <xdr:spPr bwMode="auto">
        <a:xfrm>
          <a:off x="4687957"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446</xdr:row>
      <xdr:rowOff>0</xdr:rowOff>
    </xdr:from>
    <xdr:ext cx="85725" cy="221876"/>
    <xdr:sp macro="" textlink="">
      <xdr:nvSpPr>
        <xdr:cNvPr id="1296" name="Text Box 15">
          <a:extLst>
            <a:ext uri="{FF2B5EF4-FFF2-40B4-BE49-F238E27FC236}">
              <a16:creationId xmlns:a16="http://schemas.microsoft.com/office/drawing/2014/main" id="{BB078D5F-8843-4D33-B31D-AE01D94AFA7B}"/>
            </a:ext>
          </a:extLst>
        </xdr:cNvPr>
        <xdr:cNvSpPr txBox="1">
          <a:spLocks noChangeArrowheads="1"/>
        </xdr:cNvSpPr>
      </xdr:nvSpPr>
      <xdr:spPr bwMode="auto">
        <a:xfrm>
          <a:off x="4687957"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297" name="Text Box 15">
          <a:extLst>
            <a:ext uri="{FF2B5EF4-FFF2-40B4-BE49-F238E27FC236}">
              <a16:creationId xmlns:a16="http://schemas.microsoft.com/office/drawing/2014/main" id="{267AA3A6-C74D-427E-9ACA-D29E468D3446}"/>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298" name="Text Box 15">
          <a:extLst>
            <a:ext uri="{FF2B5EF4-FFF2-40B4-BE49-F238E27FC236}">
              <a16:creationId xmlns:a16="http://schemas.microsoft.com/office/drawing/2014/main" id="{6B9C8445-5B3D-402C-ADAB-10C71D3ABBC4}"/>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299" name="Text Box 15">
          <a:extLst>
            <a:ext uri="{FF2B5EF4-FFF2-40B4-BE49-F238E27FC236}">
              <a16:creationId xmlns:a16="http://schemas.microsoft.com/office/drawing/2014/main" id="{1A27B012-56D0-4D6D-B602-C38A08DB6A73}"/>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300" name="Text Box 15">
          <a:extLst>
            <a:ext uri="{FF2B5EF4-FFF2-40B4-BE49-F238E27FC236}">
              <a16:creationId xmlns:a16="http://schemas.microsoft.com/office/drawing/2014/main" id="{DF498C69-C775-477C-8431-B97238DEA07E}"/>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301" name="Text Box 15">
          <a:extLst>
            <a:ext uri="{FF2B5EF4-FFF2-40B4-BE49-F238E27FC236}">
              <a16:creationId xmlns:a16="http://schemas.microsoft.com/office/drawing/2014/main" id="{B4FC1D56-F1D0-467E-B40C-3C3679D7516F}"/>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302" name="Text Box 15">
          <a:extLst>
            <a:ext uri="{FF2B5EF4-FFF2-40B4-BE49-F238E27FC236}">
              <a16:creationId xmlns:a16="http://schemas.microsoft.com/office/drawing/2014/main" id="{EA591F87-8DC1-438B-ADC4-C6F8D24148B2}"/>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303" name="Text Box 15">
          <a:extLst>
            <a:ext uri="{FF2B5EF4-FFF2-40B4-BE49-F238E27FC236}">
              <a16:creationId xmlns:a16="http://schemas.microsoft.com/office/drawing/2014/main" id="{C641EB18-756F-43A0-A1E3-DA91E4A8FEB5}"/>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446</xdr:row>
      <xdr:rowOff>0</xdr:rowOff>
    </xdr:from>
    <xdr:ext cx="85725" cy="221876"/>
    <xdr:sp macro="" textlink="">
      <xdr:nvSpPr>
        <xdr:cNvPr id="1304" name="Text Box 15">
          <a:extLst>
            <a:ext uri="{FF2B5EF4-FFF2-40B4-BE49-F238E27FC236}">
              <a16:creationId xmlns:a16="http://schemas.microsoft.com/office/drawing/2014/main" id="{BA522856-6370-48BC-86E2-940CC1AD5366}"/>
            </a:ext>
          </a:extLst>
        </xdr:cNvPr>
        <xdr:cNvSpPr txBox="1">
          <a:spLocks noChangeArrowheads="1"/>
        </xdr:cNvSpPr>
      </xdr:nvSpPr>
      <xdr:spPr bwMode="auto">
        <a:xfrm>
          <a:off x="4687957"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305" name="Text Box 15">
          <a:extLst>
            <a:ext uri="{FF2B5EF4-FFF2-40B4-BE49-F238E27FC236}">
              <a16:creationId xmlns:a16="http://schemas.microsoft.com/office/drawing/2014/main" id="{C865E193-49B8-4BD4-8088-A8C5A0325162}"/>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306" name="Text Box 15">
          <a:extLst>
            <a:ext uri="{FF2B5EF4-FFF2-40B4-BE49-F238E27FC236}">
              <a16:creationId xmlns:a16="http://schemas.microsoft.com/office/drawing/2014/main" id="{0F4ABB94-1707-4A88-B964-51A33C7561E4}"/>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307" name="Text Box 15">
          <a:extLst>
            <a:ext uri="{FF2B5EF4-FFF2-40B4-BE49-F238E27FC236}">
              <a16:creationId xmlns:a16="http://schemas.microsoft.com/office/drawing/2014/main" id="{F542DAE2-8D30-4194-B355-E1D67A847B75}"/>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308" name="Text Box 15">
          <a:extLst>
            <a:ext uri="{FF2B5EF4-FFF2-40B4-BE49-F238E27FC236}">
              <a16:creationId xmlns:a16="http://schemas.microsoft.com/office/drawing/2014/main" id="{5F1AD41E-96DA-4FF3-A449-34D4BE40C8F7}"/>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309" name="Text Box 15">
          <a:extLst>
            <a:ext uri="{FF2B5EF4-FFF2-40B4-BE49-F238E27FC236}">
              <a16:creationId xmlns:a16="http://schemas.microsoft.com/office/drawing/2014/main" id="{6A95040F-4767-40C4-826A-4628C6A2714F}"/>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310" name="Text Box 15">
          <a:extLst>
            <a:ext uri="{FF2B5EF4-FFF2-40B4-BE49-F238E27FC236}">
              <a16:creationId xmlns:a16="http://schemas.microsoft.com/office/drawing/2014/main" id="{3F3BC82B-50AF-4F6E-9BF0-51A238F5BDD3}"/>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311" name="Text Box 15">
          <a:extLst>
            <a:ext uri="{FF2B5EF4-FFF2-40B4-BE49-F238E27FC236}">
              <a16:creationId xmlns:a16="http://schemas.microsoft.com/office/drawing/2014/main" id="{21639FE5-757D-4618-857E-B8E2C7D62ACF}"/>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312" name="Text Box 15">
          <a:extLst>
            <a:ext uri="{FF2B5EF4-FFF2-40B4-BE49-F238E27FC236}">
              <a16:creationId xmlns:a16="http://schemas.microsoft.com/office/drawing/2014/main" id="{4D74AAC5-5DB7-494A-979D-BE8B0A8694FC}"/>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447</xdr:row>
      <xdr:rowOff>0</xdr:rowOff>
    </xdr:from>
    <xdr:ext cx="85725" cy="221876"/>
    <xdr:sp macro="" textlink="">
      <xdr:nvSpPr>
        <xdr:cNvPr id="1313" name="Text Box 15">
          <a:extLst>
            <a:ext uri="{FF2B5EF4-FFF2-40B4-BE49-F238E27FC236}">
              <a16:creationId xmlns:a16="http://schemas.microsoft.com/office/drawing/2014/main" id="{A5924C72-2A64-41D0-8885-23A22E98FC07}"/>
            </a:ext>
          </a:extLst>
        </xdr:cNvPr>
        <xdr:cNvSpPr txBox="1">
          <a:spLocks noChangeArrowheads="1"/>
        </xdr:cNvSpPr>
      </xdr:nvSpPr>
      <xdr:spPr bwMode="auto">
        <a:xfrm>
          <a:off x="4687957"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447</xdr:row>
      <xdr:rowOff>0</xdr:rowOff>
    </xdr:from>
    <xdr:ext cx="85725" cy="221876"/>
    <xdr:sp macro="" textlink="">
      <xdr:nvSpPr>
        <xdr:cNvPr id="1314" name="Text Box 15">
          <a:extLst>
            <a:ext uri="{FF2B5EF4-FFF2-40B4-BE49-F238E27FC236}">
              <a16:creationId xmlns:a16="http://schemas.microsoft.com/office/drawing/2014/main" id="{3DDB0CD3-C77A-4420-8434-04EBB1CE162C}"/>
            </a:ext>
          </a:extLst>
        </xdr:cNvPr>
        <xdr:cNvSpPr txBox="1">
          <a:spLocks noChangeArrowheads="1"/>
        </xdr:cNvSpPr>
      </xdr:nvSpPr>
      <xdr:spPr bwMode="auto">
        <a:xfrm>
          <a:off x="4687957"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446</xdr:row>
      <xdr:rowOff>0</xdr:rowOff>
    </xdr:from>
    <xdr:ext cx="85725" cy="221876"/>
    <xdr:sp macro="" textlink="">
      <xdr:nvSpPr>
        <xdr:cNvPr id="1315" name="Text Box 15">
          <a:extLst>
            <a:ext uri="{FF2B5EF4-FFF2-40B4-BE49-F238E27FC236}">
              <a16:creationId xmlns:a16="http://schemas.microsoft.com/office/drawing/2014/main" id="{485941D7-01CA-4CCA-BEC5-B4BEC262996E}"/>
            </a:ext>
          </a:extLst>
        </xdr:cNvPr>
        <xdr:cNvSpPr txBox="1">
          <a:spLocks noChangeArrowheads="1"/>
        </xdr:cNvSpPr>
      </xdr:nvSpPr>
      <xdr:spPr bwMode="auto">
        <a:xfrm>
          <a:off x="4687957"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316" name="Text Box 15">
          <a:extLst>
            <a:ext uri="{FF2B5EF4-FFF2-40B4-BE49-F238E27FC236}">
              <a16:creationId xmlns:a16="http://schemas.microsoft.com/office/drawing/2014/main" id="{84ED60F5-D490-4112-98CE-697881ACC553}"/>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317" name="Text Box 15">
          <a:extLst>
            <a:ext uri="{FF2B5EF4-FFF2-40B4-BE49-F238E27FC236}">
              <a16:creationId xmlns:a16="http://schemas.microsoft.com/office/drawing/2014/main" id="{FC5B3565-1812-4368-B838-35134D77904C}"/>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318" name="Text Box 15">
          <a:extLst>
            <a:ext uri="{FF2B5EF4-FFF2-40B4-BE49-F238E27FC236}">
              <a16:creationId xmlns:a16="http://schemas.microsoft.com/office/drawing/2014/main" id="{01FECDBF-A437-42C9-9F9C-A19E3E1D9D5B}"/>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446</xdr:row>
      <xdr:rowOff>0</xdr:rowOff>
    </xdr:from>
    <xdr:ext cx="85725" cy="221876"/>
    <xdr:sp macro="" textlink="">
      <xdr:nvSpPr>
        <xdr:cNvPr id="1319" name="Text Box 15">
          <a:extLst>
            <a:ext uri="{FF2B5EF4-FFF2-40B4-BE49-F238E27FC236}">
              <a16:creationId xmlns:a16="http://schemas.microsoft.com/office/drawing/2014/main" id="{1D01A81C-A17F-4D37-99AD-A619F8CAF25F}"/>
            </a:ext>
          </a:extLst>
        </xdr:cNvPr>
        <xdr:cNvSpPr txBox="1">
          <a:spLocks noChangeArrowheads="1"/>
        </xdr:cNvSpPr>
      </xdr:nvSpPr>
      <xdr:spPr bwMode="auto">
        <a:xfrm>
          <a:off x="5731565"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320" name="Text Box 15">
          <a:extLst>
            <a:ext uri="{FF2B5EF4-FFF2-40B4-BE49-F238E27FC236}">
              <a16:creationId xmlns:a16="http://schemas.microsoft.com/office/drawing/2014/main" id="{FEA773FC-A6B4-45A4-B167-D3CC83635331}"/>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321" name="Text Box 15">
          <a:extLst>
            <a:ext uri="{FF2B5EF4-FFF2-40B4-BE49-F238E27FC236}">
              <a16:creationId xmlns:a16="http://schemas.microsoft.com/office/drawing/2014/main" id="{92F1694A-C626-4EDD-8CE3-1A009D1F835D}"/>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322" name="Text Box 15">
          <a:extLst>
            <a:ext uri="{FF2B5EF4-FFF2-40B4-BE49-F238E27FC236}">
              <a16:creationId xmlns:a16="http://schemas.microsoft.com/office/drawing/2014/main" id="{71AE0DF7-1902-4B6E-842F-9494E20E722A}"/>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446</xdr:row>
      <xdr:rowOff>0</xdr:rowOff>
    </xdr:from>
    <xdr:ext cx="85725" cy="221876"/>
    <xdr:sp macro="" textlink="">
      <xdr:nvSpPr>
        <xdr:cNvPr id="1323" name="Text Box 15">
          <a:extLst>
            <a:ext uri="{FF2B5EF4-FFF2-40B4-BE49-F238E27FC236}">
              <a16:creationId xmlns:a16="http://schemas.microsoft.com/office/drawing/2014/main" id="{D8FDDF6F-8E00-40E0-981F-5D2CC1AD3797}"/>
            </a:ext>
          </a:extLst>
        </xdr:cNvPr>
        <xdr:cNvSpPr txBox="1">
          <a:spLocks noChangeArrowheads="1"/>
        </xdr:cNvSpPr>
      </xdr:nvSpPr>
      <xdr:spPr bwMode="auto">
        <a:xfrm>
          <a:off x="5143500" y="6884504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24" name="Text Box 15">
          <a:extLst>
            <a:ext uri="{FF2B5EF4-FFF2-40B4-BE49-F238E27FC236}">
              <a16:creationId xmlns:a16="http://schemas.microsoft.com/office/drawing/2014/main" id="{A0535530-0D14-4837-9789-64C2B9C05ADD}"/>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25" name="Text Box 15">
          <a:extLst>
            <a:ext uri="{FF2B5EF4-FFF2-40B4-BE49-F238E27FC236}">
              <a16:creationId xmlns:a16="http://schemas.microsoft.com/office/drawing/2014/main" id="{56A9C4E1-EEA6-466F-93AE-3B0E499BCED4}"/>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26" name="Text Box 15">
          <a:extLst>
            <a:ext uri="{FF2B5EF4-FFF2-40B4-BE49-F238E27FC236}">
              <a16:creationId xmlns:a16="http://schemas.microsoft.com/office/drawing/2014/main" id="{864A75B9-038B-4C8B-9F65-7FD45AF4B1BC}"/>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27" name="Text Box 15">
          <a:extLst>
            <a:ext uri="{FF2B5EF4-FFF2-40B4-BE49-F238E27FC236}">
              <a16:creationId xmlns:a16="http://schemas.microsoft.com/office/drawing/2014/main" id="{F64BBCDA-FF9D-4A2E-8F0D-72BF30B4EE64}"/>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28" name="Text Box 15">
          <a:extLst>
            <a:ext uri="{FF2B5EF4-FFF2-40B4-BE49-F238E27FC236}">
              <a16:creationId xmlns:a16="http://schemas.microsoft.com/office/drawing/2014/main" id="{89355B86-7428-4BB5-9951-C1592FA103D8}"/>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29" name="Text Box 15">
          <a:extLst>
            <a:ext uri="{FF2B5EF4-FFF2-40B4-BE49-F238E27FC236}">
              <a16:creationId xmlns:a16="http://schemas.microsoft.com/office/drawing/2014/main" id="{8EB51B12-2CE7-4322-8C2E-FF3D2CF18DC3}"/>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30" name="Text Box 15">
          <a:extLst>
            <a:ext uri="{FF2B5EF4-FFF2-40B4-BE49-F238E27FC236}">
              <a16:creationId xmlns:a16="http://schemas.microsoft.com/office/drawing/2014/main" id="{A8B9A3A9-CD42-4D8B-B331-B5DF0319F53B}"/>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447</xdr:row>
      <xdr:rowOff>0</xdr:rowOff>
    </xdr:from>
    <xdr:ext cx="85725" cy="221876"/>
    <xdr:sp macro="" textlink="">
      <xdr:nvSpPr>
        <xdr:cNvPr id="1331" name="Text Box 15">
          <a:extLst>
            <a:ext uri="{FF2B5EF4-FFF2-40B4-BE49-F238E27FC236}">
              <a16:creationId xmlns:a16="http://schemas.microsoft.com/office/drawing/2014/main" id="{E3484123-E3F8-4E9F-97B9-FB6DAF8A959B}"/>
            </a:ext>
          </a:extLst>
        </xdr:cNvPr>
        <xdr:cNvSpPr txBox="1">
          <a:spLocks noChangeArrowheads="1"/>
        </xdr:cNvSpPr>
      </xdr:nvSpPr>
      <xdr:spPr bwMode="auto">
        <a:xfrm>
          <a:off x="4687957"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32" name="Text Box 15">
          <a:extLst>
            <a:ext uri="{FF2B5EF4-FFF2-40B4-BE49-F238E27FC236}">
              <a16:creationId xmlns:a16="http://schemas.microsoft.com/office/drawing/2014/main" id="{30E43BAF-417B-4689-80CE-BA8FFC9AB921}"/>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33" name="Text Box 15">
          <a:extLst>
            <a:ext uri="{FF2B5EF4-FFF2-40B4-BE49-F238E27FC236}">
              <a16:creationId xmlns:a16="http://schemas.microsoft.com/office/drawing/2014/main" id="{850E161B-3EA0-433D-9B19-0DBEFBD5876B}"/>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34" name="Text Box 15">
          <a:extLst>
            <a:ext uri="{FF2B5EF4-FFF2-40B4-BE49-F238E27FC236}">
              <a16:creationId xmlns:a16="http://schemas.microsoft.com/office/drawing/2014/main" id="{456C018B-13D8-432E-B60A-C94E223D140B}"/>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35" name="Text Box 15">
          <a:extLst>
            <a:ext uri="{FF2B5EF4-FFF2-40B4-BE49-F238E27FC236}">
              <a16:creationId xmlns:a16="http://schemas.microsoft.com/office/drawing/2014/main" id="{49EDA023-CC4B-4050-9C02-69E4684B95F5}"/>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36" name="Text Box 15">
          <a:extLst>
            <a:ext uri="{FF2B5EF4-FFF2-40B4-BE49-F238E27FC236}">
              <a16:creationId xmlns:a16="http://schemas.microsoft.com/office/drawing/2014/main" id="{E743F207-445D-4F0D-85CE-5D185C232234}"/>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37" name="Text Box 15">
          <a:extLst>
            <a:ext uri="{FF2B5EF4-FFF2-40B4-BE49-F238E27FC236}">
              <a16:creationId xmlns:a16="http://schemas.microsoft.com/office/drawing/2014/main" id="{B4984E0F-C481-421E-8D93-17F889A17202}"/>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38" name="Text Box 15">
          <a:extLst>
            <a:ext uri="{FF2B5EF4-FFF2-40B4-BE49-F238E27FC236}">
              <a16:creationId xmlns:a16="http://schemas.microsoft.com/office/drawing/2014/main" id="{5FC1FE78-F15F-4198-BB54-F4F17602F366}"/>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447</xdr:row>
      <xdr:rowOff>0</xdr:rowOff>
    </xdr:from>
    <xdr:ext cx="85725" cy="221876"/>
    <xdr:sp macro="" textlink="">
      <xdr:nvSpPr>
        <xdr:cNvPr id="1339" name="Text Box 15">
          <a:extLst>
            <a:ext uri="{FF2B5EF4-FFF2-40B4-BE49-F238E27FC236}">
              <a16:creationId xmlns:a16="http://schemas.microsoft.com/office/drawing/2014/main" id="{D10DA418-BB77-4A5A-9575-098B1C08D0FF}"/>
            </a:ext>
          </a:extLst>
        </xdr:cNvPr>
        <xdr:cNvSpPr txBox="1">
          <a:spLocks noChangeArrowheads="1"/>
        </xdr:cNvSpPr>
      </xdr:nvSpPr>
      <xdr:spPr bwMode="auto">
        <a:xfrm>
          <a:off x="4687957"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447</xdr:row>
      <xdr:rowOff>0</xdr:rowOff>
    </xdr:from>
    <xdr:ext cx="85725" cy="221876"/>
    <xdr:sp macro="" textlink="">
      <xdr:nvSpPr>
        <xdr:cNvPr id="1340" name="Text Box 15">
          <a:extLst>
            <a:ext uri="{FF2B5EF4-FFF2-40B4-BE49-F238E27FC236}">
              <a16:creationId xmlns:a16="http://schemas.microsoft.com/office/drawing/2014/main" id="{A0DA9CE9-DD15-4634-BE44-BC274206D384}"/>
            </a:ext>
          </a:extLst>
        </xdr:cNvPr>
        <xdr:cNvSpPr txBox="1">
          <a:spLocks noChangeArrowheads="1"/>
        </xdr:cNvSpPr>
      </xdr:nvSpPr>
      <xdr:spPr bwMode="auto">
        <a:xfrm>
          <a:off x="4687957"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41" name="Text Box 15">
          <a:extLst>
            <a:ext uri="{FF2B5EF4-FFF2-40B4-BE49-F238E27FC236}">
              <a16:creationId xmlns:a16="http://schemas.microsoft.com/office/drawing/2014/main" id="{FCF5FA1B-4EBE-4F36-8306-E37F8AFA1C12}"/>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42" name="Text Box 15">
          <a:extLst>
            <a:ext uri="{FF2B5EF4-FFF2-40B4-BE49-F238E27FC236}">
              <a16:creationId xmlns:a16="http://schemas.microsoft.com/office/drawing/2014/main" id="{89932E1D-D293-4EC4-82A8-59ECD93DA080}"/>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43" name="Text Box 15">
          <a:extLst>
            <a:ext uri="{FF2B5EF4-FFF2-40B4-BE49-F238E27FC236}">
              <a16:creationId xmlns:a16="http://schemas.microsoft.com/office/drawing/2014/main" id="{472A49F4-4833-4DC9-9BA9-264006F5E75D}"/>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44" name="Text Box 15">
          <a:extLst>
            <a:ext uri="{FF2B5EF4-FFF2-40B4-BE49-F238E27FC236}">
              <a16:creationId xmlns:a16="http://schemas.microsoft.com/office/drawing/2014/main" id="{38538FEB-64DE-4795-923A-D3F933464F81}"/>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45" name="Text Box 15">
          <a:extLst>
            <a:ext uri="{FF2B5EF4-FFF2-40B4-BE49-F238E27FC236}">
              <a16:creationId xmlns:a16="http://schemas.microsoft.com/office/drawing/2014/main" id="{000D724B-FD74-4C07-A6DC-A2E6E06EEA86}"/>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46" name="Text Box 15">
          <a:extLst>
            <a:ext uri="{FF2B5EF4-FFF2-40B4-BE49-F238E27FC236}">
              <a16:creationId xmlns:a16="http://schemas.microsoft.com/office/drawing/2014/main" id="{B95B58DE-B2DA-41A4-900D-5C955F5A853E}"/>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47" name="Text Box 15">
          <a:extLst>
            <a:ext uri="{FF2B5EF4-FFF2-40B4-BE49-F238E27FC236}">
              <a16:creationId xmlns:a16="http://schemas.microsoft.com/office/drawing/2014/main" id="{0909A4C7-AF34-4FAB-AE48-F74AB8B4C1BE}"/>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447</xdr:row>
      <xdr:rowOff>0</xdr:rowOff>
    </xdr:from>
    <xdr:ext cx="85725" cy="221876"/>
    <xdr:sp macro="" textlink="">
      <xdr:nvSpPr>
        <xdr:cNvPr id="1348" name="Text Box 15">
          <a:extLst>
            <a:ext uri="{FF2B5EF4-FFF2-40B4-BE49-F238E27FC236}">
              <a16:creationId xmlns:a16="http://schemas.microsoft.com/office/drawing/2014/main" id="{7F3256DB-564E-4CB0-8332-615D3B8E1635}"/>
            </a:ext>
          </a:extLst>
        </xdr:cNvPr>
        <xdr:cNvSpPr txBox="1">
          <a:spLocks noChangeArrowheads="1"/>
        </xdr:cNvSpPr>
      </xdr:nvSpPr>
      <xdr:spPr bwMode="auto">
        <a:xfrm>
          <a:off x="4687957"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49" name="Text Box 15">
          <a:extLst>
            <a:ext uri="{FF2B5EF4-FFF2-40B4-BE49-F238E27FC236}">
              <a16:creationId xmlns:a16="http://schemas.microsoft.com/office/drawing/2014/main" id="{797FEEF6-112F-4CAB-A8B8-476BCBC6054D}"/>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50" name="Text Box 15">
          <a:extLst>
            <a:ext uri="{FF2B5EF4-FFF2-40B4-BE49-F238E27FC236}">
              <a16:creationId xmlns:a16="http://schemas.microsoft.com/office/drawing/2014/main" id="{85424826-0149-49CB-BBBE-1FFFB3792210}"/>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51" name="Text Box 15">
          <a:extLst>
            <a:ext uri="{FF2B5EF4-FFF2-40B4-BE49-F238E27FC236}">
              <a16:creationId xmlns:a16="http://schemas.microsoft.com/office/drawing/2014/main" id="{47224812-2378-492A-B283-BB634A8ADA48}"/>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52" name="Text Box 15">
          <a:extLst>
            <a:ext uri="{FF2B5EF4-FFF2-40B4-BE49-F238E27FC236}">
              <a16:creationId xmlns:a16="http://schemas.microsoft.com/office/drawing/2014/main" id="{17A92CC3-4D52-41CB-8D8F-491F1E639C6F}"/>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53" name="Text Box 15">
          <a:extLst>
            <a:ext uri="{FF2B5EF4-FFF2-40B4-BE49-F238E27FC236}">
              <a16:creationId xmlns:a16="http://schemas.microsoft.com/office/drawing/2014/main" id="{0162C5C9-64F9-4385-A41C-A36C66521D0C}"/>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54" name="Text Box 15">
          <a:extLst>
            <a:ext uri="{FF2B5EF4-FFF2-40B4-BE49-F238E27FC236}">
              <a16:creationId xmlns:a16="http://schemas.microsoft.com/office/drawing/2014/main" id="{715CDD23-C871-4FFA-B0A1-C126BF9991FC}"/>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55" name="Text Box 15">
          <a:extLst>
            <a:ext uri="{FF2B5EF4-FFF2-40B4-BE49-F238E27FC236}">
              <a16:creationId xmlns:a16="http://schemas.microsoft.com/office/drawing/2014/main" id="{84844F51-9C8F-40E3-9941-E9BA6C7FF1E1}"/>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56" name="Text Box 15">
          <a:extLst>
            <a:ext uri="{FF2B5EF4-FFF2-40B4-BE49-F238E27FC236}">
              <a16:creationId xmlns:a16="http://schemas.microsoft.com/office/drawing/2014/main" id="{B0BC5B5B-D04C-4600-A8EF-D302AABC4B56}"/>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447</xdr:row>
      <xdr:rowOff>0</xdr:rowOff>
    </xdr:from>
    <xdr:ext cx="85725" cy="221876"/>
    <xdr:sp macro="" textlink="">
      <xdr:nvSpPr>
        <xdr:cNvPr id="1357" name="Text Box 15">
          <a:extLst>
            <a:ext uri="{FF2B5EF4-FFF2-40B4-BE49-F238E27FC236}">
              <a16:creationId xmlns:a16="http://schemas.microsoft.com/office/drawing/2014/main" id="{1EEAD48A-E436-4723-B3FC-F8D1A41D06FA}"/>
            </a:ext>
          </a:extLst>
        </xdr:cNvPr>
        <xdr:cNvSpPr txBox="1">
          <a:spLocks noChangeArrowheads="1"/>
        </xdr:cNvSpPr>
      </xdr:nvSpPr>
      <xdr:spPr bwMode="auto">
        <a:xfrm>
          <a:off x="4687957"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58" name="Text Box 15">
          <a:extLst>
            <a:ext uri="{FF2B5EF4-FFF2-40B4-BE49-F238E27FC236}">
              <a16:creationId xmlns:a16="http://schemas.microsoft.com/office/drawing/2014/main" id="{5FB35812-A887-41D9-96A3-9EAAF9F7725C}"/>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59" name="Text Box 15">
          <a:extLst>
            <a:ext uri="{FF2B5EF4-FFF2-40B4-BE49-F238E27FC236}">
              <a16:creationId xmlns:a16="http://schemas.microsoft.com/office/drawing/2014/main" id="{917A1497-A606-4E53-891C-A8777D4B48D7}"/>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60" name="Text Box 15">
          <a:extLst>
            <a:ext uri="{FF2B5EF4-FFF2-40B4-BE49-F238E27FC236}">
              <a16:creationId xmlns:a16="http://schemas.microsoft.com/office/drawing/2014/main" id="{DA60D790-011B-4893-B299-FC14A46F6D43}"/>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61" name="Text Box 15">
          <a:extLst>
            <a:ext uri="{FF2B5EF4-FFF2-40B4-BE49-F238E27FC236}">
              <a16:creationId xmlns:a16="http://schemas.microsoft.com/office/drawing/2014/main" id="{93FF4906-CC30-44E1-AEFD-8030F112B2AE}"/>
            </a:ext>
          </a:extLst>
        </xdr:cNvPr>
        <xdr:cNvSpPr txBox="1">
          <a:spLocks noChangeArrowheads="1"/>
        </xdr:cNvSpPr>
      </xdr:nvSpPr>
      <xdr:spPr bwMode="auto">
        <a:xfrm>
          <a:off x="5731565"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62" name="Text Box 15">
          <a:extLst>
            <a:ext uri="{FF2B5EF4-FFF2-40B4-BE49-F238E27FC236}">
              <a16:creationId xmlns:a16="http://schemas.microsoft.com/office/drawing/2014/main" id="{AC99D888-5B5F-4E3D-9E07-6FB02438230F}"/>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63" name="Text Box 15">
          <a:extLst>
            <a:ext uri="{FF2B5EF4-FFF2-40B4-BE49-F238E27FC236}">
              <a16:creationId xmlns:a16="http://schemas.microsoft.com/office/drawing/2014/main" id="{95C9E952-1969-4BE5-8812-A13EABB896DE}"/>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64" name="Text Box 15">
          <a:extLst>
            <a:ext uri="{FF2B5EF4-FFF2-40B4-BE49-F238E27FC236}">
              <a16:creationId xmlns:a16="http://schemas.microsoft.com/office/drawing/2014/main" id="{A4A1B262-C109-4C13-A719-0180EF8E7133}"/>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65" name="Text Box 15">
          <a:extLst>
            <a:ext uri="{FF2B5EF4-FFF2-40B4-BE49-F238E27FC236}">
              <a16:creationId xmlns:a16="http://schemas.microsoft.com/office/drawing/2014/main" id="{A62DF4DD-0C6C-4C60-B6E3-1492B8DFC5C6}"/>
            </a:ext>
          </a:extLst>
        </xdr:cNvPr>
        <xdr:cNvSpPr txBox="1">
          <a:spLocks noChangeArrowheads="1"/>
        </xdr:cNvSpPr>
      </xdr:nvSpPr>
      <xdr:spPr bwMode="auto">
        <a:xfrm>
          <a:off x="5143500" y="6904382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25</xdr:col>
      <xdr:colOff>653142</xdr:colOff>
      <xdr:row>0</xdr:row>
      <xdr:rowOff>119743</xdr:rowOff>
    </xdr:from>
    <xdr:to>
      <xdr:col>28</xdr:col>
      <xdr:colOff>533238</xdr:colOff>
      <xdr:row>6</xdr:row>
      <xdr:rowOff>84183</xdr:rowOff>
    </xdr:to>
    <xdr:pic>
      <xdr:nvPicPr>
        <xdr:cNvPr id="1367" name="Picture 1365">
          <a:extLst>
            <a:ext uri="{FF2B5EF4-FFF2-40B4-BE49-F238E27FC236}">
              <a16:creationId xmlns:a16="http://schemas.microsoft.com/office/drawing/2014/main" id="{7200AB97-A264-41DD-A9BD-11A6A6E89A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664542" y="119743"/>
          <a:ext cx="2099417" cy="1051560"/>
        </a:xfrm>
        <a:prstGeom prst="rect">
          <a:avLst/>
        </a:prstGeom>
      </xdr:spPr>
    </xdr:pic>
    <xdr:clientData/>
  </xdr:twoCellAnchor>
  <xdr:oneCellAnchor>
    <xdr:from>
      <xdr:col>7</xdr:col>
      <xdr:colOff>0</xdr:colOff>
      <xdr:row>404</xdr:row>
      <xdr:rowOff>0</xdr:rowOff>
    </xdr:from>
    <xdr:ext cx="85725" cy="221876"/>
    <xdr:sp macro="" textlink="">
      <xdr:nvSpPr>
        <xdr:cNvPr id="12" name="Text Box 15">
          <a:extLst>
            <a:ext uri="{FF2B5EF4-FFF2-40B4-BE49-F238E27FC236}">
              <a16:creationId xmlns:a16="http://schemas.microsoft.com/office/drawing/2014/main" id="{47AF887C-5F44-4835-A11A-73BF3A4E6729}"/>
            </a:ext>
          </a:extLst>
        </xdr:cNvPr>
        <xdr:cNvSpPr txBox="1">
          <a:spLocks noChangeArrowheads="1"/>
        </xdr:cNvSpPr>
      </xdr:nvSpPr>
      <xdr:spPr bwMode="auto">
        <a:xfrm>
          <a:off x="4689231" y="63983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404</xdr:row>
      <xdr:rowOff>0</xdr:rowOff>
    </xdr:from>
    <xdr:ext cx="85725" cy="221876"/>
    <xdr:sp macro="" textlink="">
      <xdr:nvSpPr>
        <xdr:cNvPr id="40" name="Text Box 15">
          <a:extLst>
            <a:ext uri="{FF2B5EF4-FFF2-40B4-BE49-F238E27FC236}">
              <a16:creationId xmlns:a16="http://schemas.microsoft.com/office/drawing/2014/main" id="{F29CC862-F441-42A1-8D4F-EF6B170E9800}"/>
            </a:ext>
          </a:extLst>
        </xdr:cNvPr>
        <xdr:cNvSpPr txBox="1">
          <a:spLocks noChangeArrowheads="1"/>
        </xdr:cNvSpPr>
      </xdr:nvSpPr>
      <xdr:spPr bwMode="auto">
        <a:xfrm>
          <a:off x="4689231" y="6398357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391886</xdr:colOff>
      <xdr:row>405</xdr:row>
      <xdr:rowOff>0</xdr:rowOff>
    </xdr:from>
    <xdr:ext cx="85725" cy="221876"/>
    <xdr:sp macro="" textlink="">
      <xdr:nvSpPr>
        <xdr:cNvPr id="1366" name="Text Box 15">
          <a:extLst>
            <a:ext uri="{FF2B5EF4-FFF2-40B4-BE49-F238E27FC236}">
              <a16:creationId xmlns:a16="http://schemas.microsoft.com/office/drawing/2014/main" id="{E969B975-44B6-4184-BBB8-0CC6638FE7C1}"/>
            </a:ext>
          </a:extLst>
        </xdr:cNvPr>
        <xdr:cNvSpPr txBox="1">
          <a:spLocks noChangeArrowheads="1"/>
        </xdr:cNvSpPr>
      </xdr:nvSpPr>
      <xdr:spPr bwMode="auto">
        <a:xfrm>
          <a:off x="10081253" y="6429211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407</xdr:row>
      <xdr:rowOff>0</xdr:rowOff>
    </xdr:from>
    <xdr:ext cx="85725" cy="221876"/>
    <xdr:sp macro="" textlink="">
      <xdr:nvSpPr>
        <xdr:cNvPr id="35" name="Text Box 15">
          <a:extLst>
            <a:ext uri="{FF2B5EF4-FFF2-40B4-BE49-F238E27FC236}">
              <a16:creationId xmlns:a16="http://schemas.microsoft.com/office/drawing/2014/main" id="{9AD6ED75-07AA-455E-9BD2-A06F85F7A8C6}"/>
            </a:ext>
          </a:extLst>
        </xdr:cNvPr>
        <xdr:cNvSpPr txBox="1">
          <a:spLocks noChangeArrowheads="1"/>
        </xdr:cNvSpPr>
      </xdr:nvSpPr>
      <xdr:spPr bwMode="auto">
        <a:xfrm>
          <a:off x="6201103" y="69243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407</xdr:row>
      <xdr:rowOff>0</xdr:rowOff>
    </xdr:from>
    <xdr:ext cx="85725" cy="221876"/>
    <xdr:sp macro="" textlink="">
      <xdr:nvSpPr>
        <xdr:cNvPr id="41" name="Text Box 15">
          <a:extLst>
            <a:ext uri="{FF2B5EF4-FFF2-40B4-BE49-F238E27FC236}">
              <a16:creationId xmlns:a16="http://schemas.microsoft.com/office/drawing/2014/main" id="{EAEBFD33-871C-46B2-A8D1-5B8CF9DF2A37}"/>
            </a:ext>
          </a:extLst>
        </xdr:cNvPr>
        <xdr:cNvSpPr txBox="1">
          <a:spLocks noChangeArrowheads="1"/>
        </xdr:cNvSpPr>
      </xdr:nvSpPr>
      <xdr:spPr bwMode="auto">
        <a:xfrm>
          <a:off x="7462345" y="69243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407</xdr:row>
      <xdr:rowOff>0</xdr:rowOff>
    </xdr:from>
    <xdr:ext cx="85725" cy="221876"/>
    <xdr:sp macro="" textlink="">
      <xdr:nvSpPr>
        <xdr:cNvPr id="49" name="Text Box 15">
          <a:extLst>
            <a:ext uri="{FF2B5EF4-FFF2-40B4-BE49-F238E27FC236}">
              <a16:creationId xmlns:a16="http://schemas.microsoft.com/office/drawing/2014/main" id="{D3A388FC-3F88-4F7E-B78E-E5DD1E61D068}"/>
            </a:ext>
          </a:extLst>
        </xdr:cNvPr>
        <xdr:cNvSpPr txBox="1">
          <a:spLocks noChangeArrowheads="1"/>
        </xdr:cNvSpPr>
      </xdr:nvSpPr>
      <xdr:spPr bwMode="auto">
        <a:xfrm>
          <a:off x="7462345" y="69243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1724025</xdr:colOff>
      <xdr:row>407</xdr:row>
      <xdr:rowOff>84365</xdr:rowOff>
    </xdr:from>
    <xdr:ext cx="85725" cy="221876"/>
    <xdr:sp macro="" textlink="">
      <xdr:nvSpPr>
        <xdr:cNvPr id="1371" name="Text Box 15">
          <a:extLst>
            <a:ext uri="{FF2B5EF4-FFF2-40B4-BE49-F238E27FC236}">
              <a16:creationId xmlns:a16="http://schemas.microsoft.com/office/drawing/2014/main" id="{FF6C001A-A004-4366-AD78-B3D297CEABFF}"/>
            </a:ext>
          </a:extLst>
        </xdr:cNvPr>
        <xdr:cNvSpPr txBox="1">
          <a:spLocks noChangeArrowheads="1"/>
        </xdr:cNvSpPr>
      </xdr:nvSpPr>
      <xdr:spPr bwMode="auto">
        <a:xfrm>
          <a:off x="6157529" y="6933100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407</xdr:row>
      <xdr:rowOff>0</xdr:rowOff>
    </xdr:from>
    <xdr:ext cx="85725" cy="221876"/>
    <xdr:sp macro="" textlink="">
      <xdr:nvSpPr>
        <xdr:cNvPr id="1372" name="Text Box 15">
          <a:extLst>
            <a:ext uri="{FF2B5EF4-FFF2-40B4-BE49-F238E27FC236}">
              <a16:creationId xmlns:a16="http://schemas.microsoft.com/office/drawing/2014/main" id="{F4B558F7-FCFB-4231-A4C9-D3FB65C15739}"/>
            </a:ext>
          </a:extLst>
        </xdr:cNvPr>
        <xdr:cNvSpPr txBox="1">
          <a:spLocks noChangeArrowheads="1"/>
        </xdr:cNvSpPr>
      </xdr:nvSpPr>
      <xdr:spPr bwMode="auto">
        <a:xfrm>
          <a:off x="7462345" y="69243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407</xdr:row>
      <xdr:rowOff>0</xdr:rowOff>
    </xdr:from>
    <xdr:ext cx="85725" cy="221876"/>
    <xdr:sp macro="" textlink="">
      <xdr:nvSpPr>
        <xdr:cNvPr id="1373" name="Text Box 15">
          <a:extLst>
            <a:ext uri="{FF2B5EF4-FFF2-40B4-BE49-F238E27FC236}">
              <a16:creationId xmlns:a16="http://schemas.microsoft.com/office/drawing/2014/main" id="{75CA3397-1746-4EB1-9B2D-6CFFBB854238}"/>
            </a:ext>
          </a:extLst>
        </xdr:cNvPr>
        <xdr:cNvSpPr txBox="1">
          <a:spLocks noChangeArrowheads="1"/>
        </xdr:cNvSpPr>
      </xdr:nvSpPr>
      <xdr:spPr bwMode="auto">
        <a:xfrm>
          <a:off x="7462345" y="69243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407</xdr:row>
      <xdr:rowOff>0</xdr:rowOff>
    </xdr:from>
    <xdr:ext cx="85725" cy="221876"/>
    <xdr:sp macro="" textlink="">
      <xdr:nvSpPr>
        <xdr:cNvPr id="1374" name="Text Box 15">
          <a:extLst>
            <a:ext uri="{FF2B5EF4-FFF2-40B4-BE49-F238E27FC236}">
              <a16:creationId xmlns:a16="http://schemas.microsoft.com/office/drawing/2014/main" id="{8A11A3E3-7A34-440B-8109-62B4DDAE262A}"/>
            </a:ext>
          </a:extLst>
        </xdr:cNvPr>
        <xdr:cNvSpPr txBox="1">
          <a:spLocks noChangeArrowheads="1"/>
        </xdr:cNvSpPr>
      </xdr:nvSpPr>
      <xdr:spPr bwMode="auto">
        <a:xfrm>
          <a:off x="6884276" y="69243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407</xdr:row>
      <xdr:rowOff>0</xdr:rowOff>
    </xdr:from>
    <xdr:ext cx="85725" cy="221876"/>
    <xdr:sp macro="" textlink="">
      <xdr:nvSpPr>
        <xdr:cNvPr id="1375" name="Text Box 15">
          <a:extLst>
            <a:ext uri="{FF2B5EF4-FFF2-40B4-BE49-F238E27FC236}">
              <a16:creationId xmlns:a16="http://schemas.microsoft.com/office/drawing/2014/main" id="{5971246E-73E5-4325-A087-3AC13DA6632F}"/>
            </a:ext>
          </a:extLst>
        </xdr:cNvPr>
        <xdr:cNvSpPr txBox="1">
          <a:spLocks noChangeArrowheads="1"/>
        </xdr:cNvSpPr>
      </xdr:nvSpPr>
      <xdr:spPr bwMode="auto">
        <a:xfrm>
          <a:off x="6884276" y="69243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407</xdr:row>
      <xdr:rowOff>0</xdr:rowOff>
    </xdr:from>
    <xdr:ext cx="85725" cy="221876"/>
    <xdr:sp macro="" textlink="">
      <xdr:nvSpPr>
        <xdr:cNvPr id="1376" name="Text Box 15">
          <a:extLst>
            <a:ext uri="{FF2B5EF4-FFF2-40B4-BE49-F238E27FC236}">
              <a16:creationId xmlns:a16="http://schemas.microsoft.com/office/drawing/2014/main" id="{C702258D-9303-4A8F-96F4-E8BE42460F8E}"/>
            </a:ext>
          </a:extLst>
        </xdr:cNvPr>
        <xdr:cNvSpPr txBox="1">
          <a:spLocks noChangeArrowheads="1"/>
        </xdr:cNvSpPr>
      </xdr:nvSpPr>
      <xdr:spPr bwMode="auto">
        <a:xfrm>
          <a:off x="6884276" y="69243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407</xdr:row>
      <xdr:rowOff>0</xdr:rowOff>
    </xdr:from>
    <xdr:ext cx="85725" cy="221876"/>
    <xdr:sp macro="" textlink="">
      <xdr:nvSpPr>
        <xdr:cNvPr id="1377" name="Text Box 15">
          <a:extLst>
            <a:ext uri="{FF2B5EF4-FFF2-40B4-BE49-F238E27FC236}">
              <a16:creationId xmlns:a16="http://schemas.microsoft.com/office/drawing/2014/main" id="{2655B0CA-54FD-41E6-A536-9CC18BD71AAA}"/>
            </a:ext>
          </a:extLst>
        </xdr:cNvPr>
        <xdr:cNvSpPr txBox="1">
          <a:spLocks noChangeArrowheads="1"/>
        </xdr:cNvSpPr>
      </xdr:nvSpPr>
      <xdr:spPr bwMode="auto">
        <a:xfrm>
          <a:off x="6884276" y="692434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447</xdr:row>
      <xdr:rowOff>0</xdr:rowOff>
    </xdr:from>
    <xdr:ext cx="85725" cy="221876"/>
    <xdr:sp macro="" textlink="">
      <xdr:nvSpPr>
        <xdr:cNvPr id="1378" name="Text Box 15">
          <a:extLst>
            <a:ext uri="{FF2B5EF4-FFF2-40B4-BE49-F238E27FC236}">
              <a16:creationId xmlns:a16="http://schemas.microsoft.com/office/drawing/2014/main" id="{AF09DE7B-9B86-4E0B-B7FC-FE3AB75C5E49}"/>
            </a:ext>
          </a:extLst>
        </xdr:cNvPr>
        <xdr:cNvSpPr txBox="1">
          <a:spLocks noChangeArrowheads="1"/>
        </xdr:cNvSpPr>
      </xdr:nvSpPr>
      <xdr:spPr bwMode="auto">
        <a:xfrm>
          <a:off x="4580283"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447</xdr:row>
      <xdr:rowOff>0</xdr:rowOff>
    </xdr:from>
    <xdr:ext cx="85725" cy="221876"/>
    <xdr:sp macro="" textlink="">
      <xdr:nvSpPr>
        <xdr:cNvPr id="1379" name="Text Box 15">
          <a:extLst>
            <a:ext uri="{FF2B5EF4-FFF2-40B4-BE49-F238E27FC236}">
              <a16:creationId xmlns:a16="http://schemas.microsoft.com/office/drawing/2014/main" id="{331F03DA-1110-4BF5-A327-8B62B55D9D67}"/>
            </a:ext>
          </a:extLst>
        </xdr:cNvPr>
        <xdr:cNvSpPr txBox="1">
          <a:spLocks noChangeArrowheads="1"/>
        </xdr:cNvSpPr>
      </xdr:nvSpPr>
      <xdr:spPr bwMode="auto">
        <a:xfrm>
          <a:off x="4580283"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80" name="Text Box 15">
          <a:extLst>
            <a:ext uri="{FF2B5EF4-FFF2-40B4-BE49-F238E27FC236}">
              <a16:creationId xmlns:a16="http://schemas.microsoft.com/office/drawing/2014/main" id="{6300B98D-387A-464B-A760-966B85F8AF12}"/>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81" name="Text Box 15">
          <a:extLst>
            <a:ext uri="{FF2B5EF4-FFF2-40B4-BE49-F238E27FC236}">
              <a16:creationId xmlns:a16="http://schemas.microsoft.com/office/drawing/2014/main" id="{2BE9BCFA-BE61-4267-910C-4047939D467D}"/>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82" name="Text Box 15">
          <a:extLst>
            <a:ext uri="{FF2B5EF4-FFF2-40B4-BE49-F238E27FC236}">
              <a16:creationId xmlns:a16="http://schemas.microsoft.com/office/drawing/2014/main" id="{375AD38E-74D4-4BAD-88CC-44CCC755F702}"/>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83" name="Text Box 15">
          <a:extLst>
            <a:ext uri="{FF2B5EF4-FFF2-40B4-BE49-F238E27FC236}">
              <a16:creationId xmlns:a16="http://schemas.microsoft.com/office/drawing/2014/main" id="{1A4B878C-E61C-42E9-B697-F5016878F97C}"/>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84" name="Text Box 15">
          <a:extLst>
            <a:ext uri="{FF2B5EF4-FFF2-40B4-BE49-F238E27FC236}">
              <a16:creationId xmlns:a16="http://schemas.microsoft.com/office/drawing/2014/main" id="{0224B3C9-E0B6-44C7-A735-648EF6F4DC55}"/>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85" name="Text Box 15">
          <a:extLst>
            <a:ext uri="{FF2B5EF4-FFF2-40B4-BE49-F238E27FC236}">
              <a16:creationId xmlns:a16="http://schemas.microsoft.com/office/drawing/2014/main" id="{45AA6C91-8F1C-4085-91E6-58788086FA44}"/>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86" name="Text Box 15">
          <a:extLst>
            <a:ext uri="{FF2B5EF4-FFF2-40B4-BE49-F238E27FC236}">
              <a16:creationId xmlns:a16="http://schemas.microsoft.com/office/drawing/2014/main" id="{15CD2A9A-58F9-40CB-905A-A60D6179E359}"/>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447</xdr:row>
      <xdr:rowOff>0</xdr:rowOff>
    </xdr:from>
    <xdr:ext cx="85725" cy="221876"/>
    <xdr:sp macro="" textlink="">
      <xdr:nvSpPr>
        <xdr:cNvPr id="1387" name="Text Box 15">
          <a:extLst>
            <a:ext uri="{FF2B5EF4-FFF2-40B4-BE49-F238E27FC236}">
              <a16:creationId xmlns:a16="http://schemas.microsoft.com/office/drawing/2014/main" id="{5F4F0034-3356-4C50-BED6-A6BD8B700AED}"/>
            </a:ext>
          </a:extLst>
        </xdr:cNvPr>
        <xdr:cNvSpPr txBox="1">
          <a:spLocks noChangeArrowheads="1"/>
        </xdr:cNvSpPr>
      </xdr:nvSpPr>
      <xdr:spPr bwMode="auto">
        <a:xfrm>
          <a:off x="4580283"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88" name="Text Box 15">
          <a:extLst>
            <a:ext uri="{FF2B5EF4-FFF2-40B4-BE49-F238E27FC236}">
              <a16:creationId xmlns:a16="http://schemas.microsoft.com/office/drawing/2014/main" id="{D9C61278-4C29-4D6F-B362-D6C72C8C6D19}"/>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89" name="Text Box 15">
          <a:extLst>
            <a:ext uri="{FF2B5EF4-FFF2-40B4-BE49-F238E27FC236}">
              <a16:creationId xmlns:a16="http://schemas.microsoft.com/office/drawing/2014/main" id="{01E32CA8-98DE-4C29-BE88-8BCB44C7B686}"/>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90" name="Text Box 15">
          <a:extLst>
            <a:ext uri="{FF2B5EF4-FFF2-40B4-BE49-F238E27FC236}">
              <a16:creationId xmlns:a16="http://schemas.microsoft.com/office/drawing/2014/main" id="{A0982EC9-12D8-4DB5-8061-6EFC16CA10A0}"/>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91" name="Text Box 15">
          <a:extLst>
            <a:ext uri="{FF2B5EF4-FFF2-40B4-BE49-F238E27FC236}">
              <a16:creationId xmlns:a16="http://schemas.microsoft.com/office/drawing/2014/main" id="{B3B5A312-DE0F-4E76-8CC7-98F7E69FFA4A}"/>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92" name="Text Box 15">
          <a:extLst>
            <a:ext uri="{FF2B5EF4-FFF2-40B4-BE49-F238E27FC236}">
              <a16:creationId xmlns:a16="http://schemas.microsoft.com/office/drawing/2014/main" id="{380C82D4-6B2E-4586-8061-389F827EBEE3}"/>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93" name="Text Box 15">
          <a:extLst>
            <a:ext uri="{FF2B5EF4-FFF2-40B4-BE49-F238E27FC236}">
              <a16:creationId xmlns:a16="http://schemas.microsoft.com/office/drawing/2014/main" id="{05E09E22-21C5-4C30-B134-6D14C7AF0D72}"/>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394" name="Text Box 15">
          <a:extLst>
            <a:ext uri="{FF2B5EF4-FFF2-40B4-BE49-F238E27FC236}">
              <a16:creationId xmlns:a16="http://schemas.microsoft.com/office/drawing/2014/main" id="{E59BD86D-E57B-44FF-9A5C-712EB1B50516}"/>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447</xdr:row>
      <xdr:rowOff>0</xdr:rowOff>
    </xdr:from>
    <xdr:ext cx="85725" cy="221876"/>
    <xdr:sp macro="" textlink="">
      <xdr:nvSpPr>
        <xdr:cNvPr id="1395" name="Text Box 15">
          <a:extLst>
            <a:ext uri="{FF2B5EF4-FFF2-40B4-BE49-F238E27FC236}">
              <a16:creationId xmlns:a16="http://schemas.microsoft.com/office/drawing/2014/main" id="{15D7F27E-5AB6-459F-9F69-298509E05AD0}"/>
            </a:ext>
          </a:extLst>
        </xdr:cNvPr>
        <xdr:cNvSpPr txBox="1">
          <a:spLocks noChangeArrowheads="1"/>
        </xdr:cNvSpPr>
      </xdr:nvSpPr>
      <xdr:spPr bwMode="auto">
        <a:xfrm>
          <a:off x="4580283"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447</xdr:row>
      <xdr:rowOff>0</xdr:rowOff>
    </xdr:from>
    <xdr:ext cx="85725" cy="221876"/>
    <xdr:sp macro="" textlink="">
      <xdr:nvSpPr>
        <xdr:cNvPr id="1396" name="Text Box 15">
          <a:extLst>
            <a:ext uri="{FF2B5EF4-FFF2-40B4-BE49-F238E27FC236}">
              <a16:creationId xmlns:a16="http://schemas.microsoft.com/office/drawing/2014/main" id="{8980C19B-3CD5-4A80-BBA7-B87ED3F2CCD7}"/>
            </a:ext>
          </a:extLst>
        </xdr:cNvPr>
        <xdr:cNvSpPr txBox="1">
          <a:spLocks noChangeArrowheads="1"/>
        </xdr:cNvSpPr>
      </xdr:nvSpPr>
      <xdr:spPr bwMode="auto">
        <a:xfrm>
          <a:off x="4580283"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97" name="Text Box 15">
          <a:extLst>
            <a:ext uri="{FF2B5EF4-FFF2-40B4-BE49-F238E27FC236}">
              <a16:creationId xmlns:a16="http://schemas.microsoft.com/office/drawing/2014/main" id="{673E43B4-76FE-4F5C-B8AC-DC247D769FC4}"/>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98" name="Text Box 15">
          <a:extLst>
            <a:ext uri="{FF2B5EF4-FFF2-40B4-BE49-F238E27FC236}">
              <a16:creationId xmlns:a16="http://schemas.microsoft.com/office/drawing/2014/main" id="{5F8EC3A1-5393-4319-80DA-50F50D65DB9F}"/>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399" name="Text Box 15">
          <a:extLst>
            <a:ext uri="{FF2B5EF4-FFF2-40B4-BE49-F238E27FC236}">
              <a16:creationId xmlns:a16="http://schemas.microsoft.com/office/drawing/2014/main" id="{90478484-8E54-4AA1-973A-B59BC631899D}"/>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400" name="Text Box 15">
          <a:extLst>
            <a:ext uri="{FF2B5EF4-FFF2-40B4-BE49-F238E27FC236}">
              <a16:creationId xmlns:a16="http://schemas.microsoft.com/office/drawing/2014/main" id="{CE7A1F28-A0C7-476C-8BB0-A97A7590C779}"/>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401" name="Text Box 15">
          <a:extLst>
            <a:ext uri="{FF2B5EF4-FFF2-40B4-BE49-F238E27FC236}">
              <a16:creationId xmlns:a16="http://schemas.microsoft.com/office/drawing/2014/main" id="{2F72263B-7218-44C1-9238-5C9787D1B082}"/>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402" name="Text Box 15">
          <a:extLst>
            <a:ext uri="{FF2B5EF4-FFF2-40B4-BE49-F238E27FC236}">
              <a16:creationId xmlns:a16="http://schemas.microsoft.com/office/drawing/2014/main" id="{0D482365-2659-4A87-829C-E1F3658A62D6}"/>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403" name="Text Box 15">
          <a:extLst>
            <a:ext uri="{FF2B5EF4-FFF2-40B4-BE49-F238E27FC236}">
              <a16:creationId xmlns:a16="http://schemas.microsoft.com/office/drawing/2014/main" id="{347B5EBB-5602-4275-B341-4A52D32350B5}"/>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447</xdr:row>
      <xdr:rowOff>0</xdr:rowOff>
    </xdr:from>
    <xdr:ext cx="85725" cy="221876"/>
    <xdr:sp macro="" textlink="">
      <xdr:nvSpPr>
        <xdr:cNvPr id="1404" name="Text Box 15">
          <a:extLst>
            <a:ext uri="{FF2B5EF4-FFF2-40B4-BE49-F238E27FC236}">
              <a16:creationId xmlns:a16="http://schemas.microsoft.com/office/drawing/2014/main" id="{8C728CC4-8D7D-4A1B-9577-48D7FB5D9E7A}"/>
            </a:ext>
          </a:extLst>
        </xdr:cNvPr>
        <xdr:cNvSpPr txBox="1">
          <a:spLocks noChangeArrowheads="1"/>
        </xdr:cNvSpPr>
      </xdr:nvSpPr>
      <xdr:spPr bwMode="auto">
        <a:xfrm>
          <a:off x="4580283"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405" name="Text Box 15">
          <a:extLst>
            <a:ext uri="{FF2B5EF4-FFF2-40B4-BE49-F238E27FC236}">
              <a16:creationId xmlns:a16="http://schemas.microsoft.com/office/drawing/2014/main" id="{0771D232-5D80-4729-9389-5A9A2F34E4C5}"/>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406" name="Text Box 15">
          <a:extLst>
            <a:ext uri="{FF2B5EF4-FFF2-40B4-BE49-F238E27FC236}">
              <a16:creationId xmlns:a16="http://schemas.microsoft.com/office/drawing/2014/main" id="{E0823BCA-BED3-496C-82C1-E4DD11ABCD97}"/>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407" name="Text Box 15">
          <a:extLst>
            <a:ext uri="{FF2B5EF4-FFF2-40B4-BE49-F238E27FC236}">
              <a16:creationId xmlns:a16="http://schemas.microsoft.com/office/drawing/2014/main" id="{58DDA5BB-3037-4BA1-8057-8A8200D0518B}"/>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408" name="Text Box 15">
          <a:extLst>
            <a:ext uri="{FF2B5EF4-FFF2-40B4-BE49-F238E27FC236}">
              <a16:creationId xmlns:a16="http://schemas.microsoft.com/office/drawing/2014/main" id="{F345D2E9-64F4-4E5C-B11D-7B0EC6F0E0A9}"/>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409" name="Text Box 15">
          <a:extLst>
            <a:ext uri="{FF2B5EF4-FFF2-40B4-BE49-F238E27FC236}">
              <a16:creationId xmlns:a16="http://schemas.microsoft.com/office/drawing/2014/main" id="{0ABD0B25-8CF8-4536-B1FC-D0AB18C28447}"/>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410" name="Text Box 15">
          <a:extLst>
            <a:ext uri="{FF2B5EF4-FFF2-40B4-BE49-F238E27FC236}">
              <a16:creationId xmlns:a16="http://schemas.microsoft.com/office/drawing/2014/main" id="{4DCE1516-C08E-47EE-A7B2-96578109C9A4}"/>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411" name="Text Box 15">
          <a:extLst>
            <a:ext uri="{FF2B5EF4-FFF2-40B4-BE49-F238E27FC236}">
              <a16:creationId xmlns:a16="http://schemas.microsoft.com/office/drawing/2014/main" id="{DBE5FDD7-3791-442D-9508-79F278B3A595}"/>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412" name="Text Box 15">
          <a:extLst>
            <a:ext uri="{FF2B5EF4-FFF2-40B4-BE49-F238E27FC236}">
              <a16:creationId xmlns:a16="http://schemas.microsoft.com/office/drawing/2014/main" id="{755A15A2-5A3E-474D-B9C9-B74F1071213A}"/>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448</xdr:row>
      <xdr:rowOff>0</xdr:rowOff>
    </xdr:from>
    <xdr:ext cx="85725" cy="221876"/>
    <xdr:sp macro="" textlink="">
      <xdr:nvSpPr>
        <xdr:cNvPr id="1413" name="Text Box 15">
          <a:extLst>
            <a:ext uri="{FF2B5EF4-FFF2-40B4-BE49-F238E27FC236}">
              <a16:creationId xmlns:a16="http://schemas.microsoft.com/office/drawing/2014/main" id="{DC545A39-6A94-46DE-B9E9-CA26542B25BA}"/>
            </a:ext>
          </a:extLst>
        </xdr:cNvPr>
        <xdr:cNvSpPr txBox="1">
          <a:spLocks noChangeArrowheads="1"/>
        </xdr:cNvSpPr>
      </xdr:nvSpPr>
      <xdr:spPr bwMode="auto">
        <a:xfrm>
          <a:off x="4580283"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448</xdr:row>
      <xdr:rowOff>0</xdr:rowOff>
    </xdr:from>
    <xdr:ext cx="85725" cy="221876"/>
    <xdr:sp macro="" textlink="">
      <xdr:nvSpPr>
        <xdr:cNvPr id="1414" name="Text Box 15">
          <a:extLst>
            <a:ext uri="{FF2B5EF4-FFF2-40B4-BE49-F238E27FC236}">
              <a16:creationId xmlns:a16="http://schemas.microsoft.com/office/drawing/2014/main" id="{F051F15B-99D5-4FC8-BCF6-BD6481274D15}"/>
            </a:ext>
          </a:extLst>
        </xdr:cNvPr>
        <xdr:cNvSpPr txBox="1">
          <a:spLocks noChangeArrowheads="1"/>
        </xdr:cNvSpPr>
      </xdr:nvSpPr>
      <xdr:spPr bwMode="auto">
        <a:xfrm>
          <a:off x="4580283"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447</xdr:row>
      <xdr:rowOff>0</xdr:rowOff>
    </xdr:from>
    <xdr:ext cx="85725" cy="221876"/>
    <xdr:sp macro="" textlink="">
      <xdr:nvSpPr>
        <xdr:cNvPr id="1415" name="Text Box 15">
          <a:extLst>
            <a:ext uri="{FF2B5EF4-FFF2-40B4-BE49-F238E27FC236}">
              <a16:creationId xmlns:a16="http://schemas.microsoft.com/office/drawing/2014/main" id="{33285ACE-5556-43F9-80C4-36BDD78D8D47}"/>
            </a:ext>
          </a:extLst>
        </xdr:cNvPr>
        <xdr:cNvSpPr txBox="1">
          <a:spLocks noChangeArrowheads="1"/>
        </xdr:cNvSpPr>
      </xdr:nvSpPr>
      <xdr:spPr bwMode="auto">
        <a:xfrm>
          <a:off x="4580283"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416" name="Text Box 15">
          <a:extLst>
            <a:ext uri="{FF2B5EF4-FFF2-40B4-BE49-F238E27FC236}">
              <a16:creationId xmlns:a16="http://schemas.microsoft.com/office/drawing/2014/main" id="{30D67968-6966-4BF6-BA98-CA35966F7092}"/>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417" name="Text Box 15">
          <a:extLst>
            <a:ext uri="{FF2B5EF4-FFF2-40B4-BE49-F238E27FC236}">
              <a16:creationId xmlns:a16="http://schemas.microsoft.com/office/drawing/2014/main" id="{BFF61A29-72A1-4674-8A1A-2E4A5E2E1F91}"/>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418" name="Text Box 15">
          <a:extLst>
            <a:ext uri="{FF2B5EF4-FFF2-40B4-BE49-F238E27FC236}">
              <a16:creationId xmlns:a16="http://schemas.microsoft.com/office/drawing/2014/main" id="{DF091AE0-5E86-421B-B543-7B28761D4C57}"/>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447</xdr:row>
      <xdr:rowOff>0</xdr:rowOff>
    </xdr:from>
    <xdr:ext cx="85725" cy="221876"/>
    <xdr:sp macro="" textlink="">
      <xdr:nvSpPr>
        <xdr:cNvPr id="1419" name="Text Box 15">
          <a:extLst>
            <a:ext uri="{FF2B5EF4-FFF2-40B4-BE49-F238E27FC236}">
              <a16:creationId xmlns:a16="http://schemas.microsoft.com/office/drawing/2014/main" id="{FB6DAA57-E5A8-435B-B30E-F97790752441}"/>
            </a:ext>
          </a:extLst>
        </xdr:cNvPr>
        <xdr:cNvSpPr txBox="1">
          <a:spLocks noChangeArrowheads="1"/>
        </xdr:cNvSpPr>
      </xdr:nvSpPr>
      <xdr:spPr bwMode="auto">
        <a:xfrm>
          <a:off x="5847522"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420" name="Text Box 15">
          <a:extLst>
            <a:ext uri="{FF2B5EF4-FFF2-40B4-BE49-F238E27FC236}">
              <a16:creationId xmlns:a16="http://schemas.microsoft.com/office/drawing/2014/main" id="{87FBE07A-2E20-487E-B9FC-727562D98204}"/>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421" name="Text Box 15">
          <a:extLst>
            <a:ext uri="{FF2B5EF4-FFF2-40B4-BE49-F238E27FC236}">
              <a16:creationId xmlns:a16="http://schemas.microsoft.com/office/drawing/2014/main" id="{134D8746-591A-455D-B8BD-615AB4C1E4BD}"/>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422" name="Text Box 15">
          <a:extLst>
            <a:ext uri="{FF2B5EF4-FFF2-40B4-BE49-F238E27FC236}">
              <a16:creationId xmlns:a16="http://schemas.microsoft.com/office/drawing/2014/main" id="{9D1B4415-5BE6-4A27-BABA-0F37235802DF}"/>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447</xdr:row>
      <xdr:rowOff>0</xdr:rowOff>
    </xdr:from>
    <xdr:ext cx="85725" cy="221876"/>
    <xdr:sp macro="" textlink="">
      <xdr:nvSpPr>
        <xdr:cNvPr id="1423" name="Text Box 15">
          <a:extLst>
            <a:ext uri="{FF2B5EF4-FFF2-40B4-BE49-F238E27FC236}">
              <a16:creationId xmlns:a16="http://schemas.microsoft.com/office/drawing/2014/main" id="{A648FF58-F092-42FA-8793-7F63B3EF7D7E}"/>
            </a:ext>
          </a:extLst>
        </xdr:cNvPr>
        <xdr:cNvSpPr txBox="1">
          <a:spLocks noChangeArrowheads="1"/>
        </xdr:cNvSpPr>
      </xdr:nvSpPr>
      <xdr:spPr bwMode="auto">
        <a:xfrm>
          <a:off x="5267739" y="7725189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24" name="Text Box 15">
          <a:extLst>
            <a:ext uri="{FF2B5EF4-FFF2-40B4-BE49-F238E27FC236}">
              <a16:creationId xmlns:a16="http://schemas.microsoft.com/office/drawing/2014/main" id="{44B45D20-884D-4CFE-A24C-274A18EF28AB}"/>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25" name="Text Box 15">
          <a:extLst>
            <a:ext uri="{FF2B5EF4-FFF2-40B4-BE49-F238E27FC236}">
              <a16:creationId xmlns:a16="http://schemas.microsoft.com/office/drawing/2014/main" id="{2C5B269E-9AC9-41B1-9E93-1F6888EFFD52}"/>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26" name="Text Box 15">
          <a:extLst>
            <a:ext uri="{FF2B5EF4-FFF2-40B4-BE49-F238E27FC236}">
              <a16:creationId xmlns:a16="http://schemas.microsoft.com/office/drawing/2014/main" id="{42F8AF05-A7CB-4A2F-B5EB-18C73A9D3C9A}"/>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27" name="Text Box 15">
          <a:extLst>
            <a:ext uri="{FF2B5EF4-FFF2-40B4-BE49-F238E27FC236}">
              <a16:creationId xmlns:a16="http://schemas.microsoft.com/office/drawing/2014/main" id="{3370F670-48B1-488E-A3E4-615BC426CBAE}"/>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28" name="Text Box 15">
          <a:extLst>
            <a:ext uri="{FF2B5EF4-FFF2-40B4-BE49-F238E27FC236}">
              <a16:creationId xmlns:a16="http://schemas.microsoft.com/office/drawing/2014/main" id="{F1E8C0E4-32F7-407D-B6B7-79F0931A1793}"/>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29" name="Text Box 15">
          <a:extLst>
            <a:ext uri="{FF2B5EF4-FFF2-40B4-BE49-F238E27FC236}">
              <a16:creationId xmlns:a16="http://schemas.microsoft.com/office/drawing/2014/main" id="{AB4A0F80-7DF1-4277-8B80-88D54C2CA0D6}"/>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30" name="Text Box 15">
          <a:extLst>
            <a:ext uri="{FF2B5EF4-FFF2-40B4-BE49-F238E27FC236}">
              <a16:creationId xmlns:a16="http://schemas.microsoft.com/office/drawing/2014/main" id="{DEA4F009-0542-404E-838A-04ADD0F562E7}"/>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448</xdr:row>
      <xdr:rowOff>0</xdr:rowOff>
    </xdr:from>
    <xdr:ext cx="85725" cy="221876"/>
    <xdr:sp macro="" textlink="">
      <xdr:nvSpPr>
        <xdr:cNvPr id="1431" name="Text Box 15">
          <a:extLst>
            <a:ext uri="{FF2B5EF4-FFF2-40B4-BE49-F238E27FC236}">
              <a16:creationId xmlns:a16="http://schemas.microsoft.com/office/drawing/2014/main" id="{B6B1B125-EBAE-469C-B9BB-2CC3B46520B7}"/>
            </a:ext>
          </a:extLst>
        </xdr:cNvPr>
        <xdr:cNvSpPr txBox="1">
          <a:spLocks noChangeArrowheads="1"/>
        </xdr:cNvSpPr>
      </xdr:nvSpPr>
      <xdr:spPr bwMode="auto">
        <a:xfrm>
          <a:off x="4580283"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32" name="Text Box 15">
          <a:extLst>
            <a:ext uri="{FF2B5EF4-FFF2-40B4-BE49-F238E27FC236}">
              <a16:creationId xmlns:a16="http://schemas.microsoft.com/office/drawing/2014/main" id="{1D1630A1-51F3-43FC-AB5E-F5B24AD4A8A1}"/>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33" name="Text Box 15">
          <a:extLst>
            <a:ext uri="{FF2B5EF4-FFF2-40B4-BE49-F238E27FC236}">
              <a16:creationId xmlns:a16="http://schemas.microsoft.com/office/drawing/2014/main" id="{C99EC08D-577C-40E2-B9FF-0F1095F156DD}"/>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34" name="Text Box 15">
          <a:extLst>
            <a:ext uri="{FF2B5EF4-FFF2-40B4-BE49-F238E27FC236}">
              <a16:creationId xmlns:a16="http://schemas.microsoft.com/office/drawing/2014/main" id="{BF05A31F-A706-4A7C-9363-D58DB8939403}"/>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35" name="Text Box 15">
          <a:extLst>
            <a:ext uri="{FF2B5EF4-FFF2-40B4-BE49-F238E27FC236}">
              <a16:creationId xmlns:a16="http://schemas.microsoft.com/office/drawing/2014/main" id="{781FCBCF-AA27-410C-A44A-EAE0071E7E2C}"/>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36" name="Text Box 15">
          <a:extLst>
            <a:ext uri="{FF2B5EF4-FFF2-40B4-BE49-F238E27FC236}">
              <a16:creationId xmlns:a16="http://schemas.microsoft.com/office/drawing/2014/main" id="{8D24B862-9860-4EDF-954E-72040B406A92}"/>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37" name="Text Box 15">
          <a:extLst>
            <a:ext uri="{FF2B5EF4-FFF2-40B4-BE49-F238E27FC236}">
              <a16:creationId xmlns:a16="http://schemas.microsoft.com/office/drawing/2014/main" id="{8229F29C-8368-4A79-8EBC-6DE3DC41D648}"/>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38" name="Text Box 15">
          <a:extLst>
            <a:ext uri="{FF2B5EF4-FFF2-40B4-BE49-F238E27FC236}">
              <a16:creationId xmlns:a16="http://schemas.microsoft.com/office/drawing/2014/main" id="{E81F503A-057E-468C-A81F-AA4DA3072AA7}"/>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448</xdr:row>
      <xdr:rowOff>0</xdr:rowOff>
    </xdr:from>
    <xdr:ext cx="85725" cy="221876"/>
    <xdr:sp macro="" textlink="">
      <xdr:nvSpPr>
        <xdr:cNvPr id="1439" name="Text Box 15">
          <a:extLst>
            <a:ext uri="{FF2B5EF4-FFF2-40B4-BE49-F238E27FC236}">
              <a16:creationId xmlns:a16="http://schemas.microsoft.com/office/drawing/2014/main" id="{B4C7B15A-BF0D-424D-9271-F8C281370188}"/>
            </a:ext>
          </a:extLst>
        </xdr:cNvPr>
        <xdr:cNvSpPr txBox="1">
          <a:spLocks noChangeArrowheads="1"/>
        </xdr:cNvSpPr>
      </xdr:nvSpPr>
      <xdr:spPr bwMode="auto">
        <a:xfrm>
          <a:off x="4580283"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448</xdr:row>
      <xdr:rowOff>0</xdr:rowOff>
    </xdr:from>
    <xdr:ext cx="85725" cy="221876"/>
    <xdr:sp macro="" textlink="">
      <xdr:nvSpPr>
        <xdr:cNvPr id="1440" name="Text Box 15">
          <a:extLst>
            <a:ext uri="{FF2B5EF4-FFF2-40B4-BE49-F238E27FC236}">
              <a16:creationId xmlns:a16="http://schemas.microsoft.com/office/drawing/2014/main" id="{977A0EFA-CACC-412B-8507-575E1F01E4C9}"/>
            </a:ext>
          </a:extLst>
        </xdr:cNvPr>
        <xdr:cNvSpPr txBox="1">
          <a:spLocks noChangeArrowheads="1"/>
        </xdr:cNvSpPr>
      </xdr:nvSpPr>
      <xdr:spPr bwMode="auto">
        <a:xfrm>
          <a:off x="4580283"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41" name="Text Box 15">
          <a:extLst>
            <a:ext uri="{FF2B5EF4-FFF2-40B4-BE49-F238E27FC236}">
              <a16:creationId xmlns:a16="http://schemas.microsoft.com/office/drawing/2014/main" id="{2EDC476B-2EE5-45BA-831A-1C22465EF011}"/>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42" name="Text Box 15">
          <a:extLst>
            <a:ext uri="{FF2B5EF4-FFF2-40B4-BE49-F238E27FC236}">
              <a16:creationId xmlns:a16="http://schemas.microsoft.com/office/drawing/2014/main" id="{F09C20B8-619A-4E37-9324-5452F711CD07}"/>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43" name="Text Box 15">
          <a:extLst>
            <a:ext uri="{FF2B5EF4-FFF2-40B4-BE49-F238E27FC236}">
              <a16:creationId xmlns:a16="http://schemas.microsoft.com/office/drawing/2014/main" id="{72E52D83-2D4B-46CA-8B67-00926D16CD13}"/>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44" name="Text Box 15">
          <a:extLst>
            <a:ext uri="{FF2B5EF4-FFF2-40B4-BE49-F238E27FC236}">
              <a16:creationId xmlns:a16="http://schemas.microsoft.com/office/drawing/2014/main" id="{6E66A42D-7757-4C8F-B523-41ECDEDE2CCB}"/>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45" name="Text Box 15">
          <a:extLst>
            <a:ext uri="{FF2B5EF4-FFF2-40B4-BE49-F238E27FC236}">
              <a16:creationId xmlns:a16="http://schemas.microsoft.com/office/drawing/2014/main" id="{0107E09D-A3FE-4FA0-9B72-41D76B5F8B79}"/>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46" name="Text Box 15">
          <a:extLst>
            <a:ext uri="{FF2B5EF4-FFF2-40B4-BE49-F238E27FC236}">
              <a16:creationId xmlns:a16="http://schemas.microsoft.com/office/drawing/2014/main" id="{7E1AB8D5-CC49-416F-8FBB-27403881913B}"/>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47" name="Text Box 15">
          <a:extLst>
            <a:ext uri="{FF2B5EF4-FFF2-40B4-BE49-F238E27FC236}">
              <a16:creationId xmlns:a16="http://schemas.microsoft.com/office/drawing/2014/main" id="{4B1B0303-8614-4C52-829A-A95D66AD208F}"/>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448</xdr:row>
      <xdr:rowOff>0</xdr:rowOff>
    </xdr:from>
    <xdr:ext cx="85725" cy="221876"/>
    <xdr:sp macro="" textlink="">
      <xdr:nvSpPr>
        <xdr:cNvPr id="1448" name="Text Box 15">
          <a:extLst>
            <a:ext uri="{FF2B5EF4-FFF2-40B4-BE49-F238E27FC236}">
              <a16:creationId xmlns:a16="http://schemas.microsoft.com/office/drawing/2014/main" id="{09E0F708-A9B3-4853-AD72-1665E7D1CCBB}"/>
            </a:ext>
          </a:extLst>
        </xdr:cNvPr>
        <xdr:cNvSpPr txBox="1">
          <a:spLocks noChangeArrowheads="1"/>
        </xdr:cNvSpPr>
      </xdr:nvSpPr>
      <xdr:spPr bwMode="auto">
        <a:xfrm>
          <a:off x="4580283"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49" name="Text Box 15">
          <a:extLst>
            <a:ext uri="{FF2B5EF4-FFF2-40B4-BE49-F238E27FC236}">
              <a16:creationId xmlns:a16="http://schemas.microsoft.com/office/drawing/2014/main" id="{1604C81C-84E2-49F2-94F0-863998E1EA28}"/>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50" name="Text Box 15">
          <a:extLst>
            <a:ext uri="{FF2B5EF4-FFF2-40B4-BE49-F238E27FC236}">
              <a16:creationId xmlns:a16="http://schemas.microsoft.com/office/drawing/2014/main" id="{4AF85B2E-B1FE-4D80-A073-EED0310663A0}"/>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51" name="Text Box 15">
          <a:extLst>
            <a:ext uri="{FF2B5EF4-FFF2-40B4-BE49-F238E27FC236}">
              <a16:creationId xmlns:a16="http://schemas.microsoft.com/office/drawing/2014/main" id="{0ADB3F35-B772-437C-801A-4CFDDF6ABA84}"/>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52" name="Text Box 15">
          <a:extLst>
            <a:ext uri="{FF2B5EF4-FFF2-40B4-BE49-F238E27FC236}">
              <a16:creationId xmlns:a16="http://schemas.microsoft.com/office/drawing/2014/main" id="{F1963FFA-83E6-4E63-92A8-B7FEB3EEDA66}"/>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53" name="Text Box 15">
          <a:extLst>
            <a:ext uri="{FF2B5EF4-FFF2-40B4-BE49-F238E27FC236}">
              <a16:creationId xmlns:a16="http://schemas.microsoft.com/office/drawing/2014/main" id="{20B85A14-C7AB-44AC-9E20-0906EDFB656A}"/>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54" name="Text Box 15">
          <a:extLst>
            <a:ext uri="{FF2B5EF4-FFF2-40B4-BE49-F238E27FC236}">
              <a16:creationId xmlns:a16="http://schemas.microsoft.com/office/drawing/2014/main" id="{9379606F-80A6-4C92-BFDF-FC2DDC32979B}"/>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55" name="Text Box 15">
          <a:extLst>
            <a:ext uri="{FF2B5EF4-FFF2-40B4-BE49-F238E27FC236}">
              <a16:creationId xmlns:a16="http://schemas.microsoft.com/office/drawing/2014/main" id="{B8D929B2-5E95-4E60-A0FD-2D1FB3C311D3}"/>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56" name="Text Box 15">
          <a:extLst>
            <a:ext uri="{FF2B5EF4-FFF2-40B4-BE49-F238E27FC236}">
              <a16:creationId xmlns:a16="http://schemas.microsoft.com/office/drawing/2014/main" id="{C0C23D2A-4ACA-4DE0-856F-70C5019F4FE0}"/>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448</xdr:row>
      <xdr:rowOff>0</xdr:rowOff>
    </xdr:from>
    <xdr:ext cx="85725" cy="221876"/>
    <xdr:sp macro="" textlink="">
      <xdr:nvSpPr>
        <xdr:cNvPr id="1457" name="Text Box 15">
          <a:extLst>
            <a:ext uri="{FF2B5EF4-FFF2-40B4-BE49-F238E27FC236}">
              <a16:creationId xmlns:a16="http://schemas.microsoft.com/office/drawing/2014/main" id="{29E4B652-7E0D-40C6-B5BC-2B154A25E6B0}"/>
            </a:ext>
          </a:extLst>
        </xdr:cNvPr>
        <xdr:cNvSpPr txBox="1">
          <a:spLocks noChangeArrowheads="1"/>
        </xdr:cNvSpPr>
      </xdr:nvSpPr>
      <xdr:spPr bwMode="auto">
        <a:xfrm>
          <a:off x="4580283"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58" name="Text Box 15">
          <a:extLst>
            <a:ext uri="{FF2B5EF4-FFF2-40B4-BE49-F238E27FC236}">
              <a16:creationId xmlns:a16="http://schemas.microsoft.com/office/drawing/2014/main" id="{6F200171-8DD6-4573-B5EA-9C438393C1A0}"/>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59" name="Text Box 15">
          <a:extLst>
            <a:ext uri="{FF2B5EF4-FFF2-40B4-BE49-F238E27FC236}">
              <a16:creationId xmlns:a16="http://schemas.microsoft.com/office/drawing/2014/main" id="{BB1DEEFF-CFFB-467D-99F3-50C82A12C4F2}"/>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60" name="Text Box 15">
          <a:extLst>
            <a:ext uri="{FF2B5EF4-FFF2-40B4-BE49-F238E27FC236}">
              <a16:creationId xmlns:a16="http://schemas.microsoft.com/office/drawing/2014/main" id="{D7BE143A-BEE0-42F6-AB82-44E45FE839DE}"/>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448</xdr:row>
      <xdr:rowOff>0</xdr:rowOff>
    </xdr:from>
    <xdr:ext cx="85725" cy="221876"/>
    <xdr:sp macro="" textlink="">
      <xdr:nvSpPr>
        <xdr:cNvPr id="1461" name="Text Box 15">
          <a:extLst>
            <a:ext uri="{FF2B5EF4-FFF2-40B4-BE49-F238E27FC236}">
              <a16:creationId xmlns:a16="http://schemas.microsoft.com/office/drawing/2014/main" id="{3DEF1004-6FDE-40A9-B5A5-E6800C75400B}"/>
            </a:ext>
          </a:extLst>
        </xdr:cNvPr>
        <xdr:cNvSpPr txBox="1">
          <a:spLocks noChangeArrowheads="1"/>
        </xdr:cNvSpPr>
      </xdr:nvSpPr>
      <xdr:spPr bwMode="auto">
        <a:xfrm>
          <a:off x="5847522"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62" name="Text Box 15">
          <a:extLst>
            <a:ext uri="{FF2B5EF4-FFF2-40B4-BE49-F238E27FC236}">
              <a16:creationId xmlns:a16="http://schemas.microsoft.com/office/drawing/2014/main" id="{4F5773CF-17E7-4DE3-8323-E2E66E91FA24}"/>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63" name="Text Box 15">
          <a:extLst>
            <a:ext uri="{FF2B5EF4-FFF2-40B4-BE49-F238E27FC236}">
              <a16:creationId xmlns:a16="http://schemas.microsoft.com/office/drawing/2014/main" id="{6B97AE2F-573E-4B0F-8D7B-620364942412}"/>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64" name="Text Box 15">
          <a:extLst>
            <a:ext uri="{FF2B5EF4-FFF2-40B4-BE49-F238E27FC236}">
              <a16:creationId xmlns:a16="http://schemas.microsoft.com/office/drawing/2014/main" id="{97ECE4D9-87DA-4CB1-A26F-2EE4E7D86CBF}"/>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448</xdr:row>
      <xdr:rowOff>0</xdr:rowOff>
    </xdr:from>
    <xdr:ext cx="85725" cy="221876"/>
    <xdr:sp macro="" textlink="">
      <xdr:nvSpPr>
        <xdr:cNvPr id="1465" name="Text Box 15">
          <a:extLst>
            <a:ext uri="{FF2B5EF4-FFF2-40B4-BE49-F238E27FC236}">
              <a16:creationId xmlns:a16="http://schemas.microsoft.com/office/drawing/2014/main" id="{52078712-9946-400C-9B20-6B0344F82294}"/>
            </a:ext>
          </a:extLst>
        </xdr:cNvPr>
        <xdr:cNvSpPr txBox="1">
          <a:spLocks noChangeArrowheads="1"/>
        </xdr:cNvSpPr>
      </xdr:nvSpPr>
      <xdr:spPr bwMode="auto">
        <a:xfrm>
          <a:off x="5267739" y="7743410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443</xdr:row>
      <xdr:rowOff>0</xdr:rowOff>
    </xdr:from>
    <xdr:ext cx="85725" cy="221876"/>
    <xdr:sp macro="" textlink="">
      <xdr:nvSpPr>
        <xdr:cNvPr id="1466" name="Text Box 15">
          <a:extLst>
            <a:ext uri="{FF2B5EF4-FFF2-40B4-BE49-F238E27FC236}">
              <a16:creationId xmlns:a16="http://schemas.microsoft.com/office/drawing/2014/main" id="{D5C5FC3A-29BF-42F3-B71E-B1D2F3FA5CA1}"/>
            </a:ext>
          </a:extLst>
        </xdr:cNvPr>
        <xdr:cNvSpPr txBox="1">
          <a:spLocks noChangeArrowheads="1"/>
        </xdr:cNvSpPr>
      </xdr:nvSpPr>
      <xdr:spPr bwMode="auto">
        <a:xfrm>
          <a:off x="4580283"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443</xdr:row>
      <xdr:rowOff>0</xdr:rowOff>
    </xdr:from>
    <xdr:ext cx="85725" cy="221876"/>
    <xdr:sp macro="" textlink="">
      <xdr:nvSpPr>
        <xdr:cNvPr id="1467" name="Text Box 15">
          <a:extLst>
            <a:ext uri="{FF2B5EF4-FFF2-40B4-BE49-F238E27FC236}">
              <a16:creationId xmlns:a16="http://schemas.microsoft.com/office/drawing/2014/main" id="{7FF912CD-3330-4B19-B707-16BC94056968}"/>
            </a:ext>
          </a:extLst>
        </xdr:cNvPr>
        <xdr:cNvSpPr txBox="1">
          <a:spLocks noChangeArrowheads="1"/>
        </xdr:cNvSpPr>
      </xdr:nvSpPr>
      <xdr:spPr bwMode="auto">
        <a:xfrm>
          <a:off x="4580283"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1468" name="Text Box 15">
          <a:extLst>
            <a:ext uri="{FF2B5EF4-FFF2-40B4-BE49-F238E27FC236}">
              <a16:creationId xmlns:a16="http://schemas.microsoft.com/office/drawing/2014/main" id="{ADB5BDDB-F53D-4841-A486-8AE9D937B8A9}"/>
            </a:ext>
          </a:extLst>
        </xdr:cNvPr>
        <xdr:cNvSpPr txBox="1">
          <a:spLocks noChangeArrowheads="1"/>
        </xdr:cNvSpPr>
      </xdr:nvSpPr>
      <xdr:spPr bwMode="auto">
        <a:xfrm>
          <a:off x="5847522"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1469" name="Text Box 15">
          <a:extLst>
            <a:ext uri="{FF2B5EF4-FFF2-40B4-BE49-F238E27FC236}">
              <a16:creationId xmlns:a16="http://schemas.microsoft.com/office/drawing/2014/main" id="{3EAD171B-2FDB-468F-B2A8-1C65CEE64E52}"/>
            </a:ext>
          </a:extLst>
        </xdr:cNvPr>
        <xdr:cNvSpPr txBox="1">
          <a:spLocks noChangeArrowheads="1"/>
        </xdr:cNvSpPr>
      </xdr:nvSpPr>
      <xdr:spPr bwMode="auto">
        <a:xfrm>
          <a:off x="5847522"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1470" name="Text Box 15">
          <a:extLst>
            <a:ext uri="{FF2B5EF4-FFF2-40B4-BE49-F238E27FC236}">
              <a16:creationId xmlns:a16="http://schemas.microsoft.com/office/drawing/2014/main" id="{5E39EE4E-FE96-4E6C-B40A-3608E3C953E2}"/>
            </a:ext>
          </a:extLst>
        </xdr:cNvPr>
        <xdr:cNvSpPr txBox="1">
          <a:spLocks noChangeArrowheads="1"/>
        </xdr:cNvSpPr>
      </xdr:nvSpPr>
      <xdr:spPr bwMode="auto">
        <a:xfrm>
          <a:off x="5847522"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1471" name="Text Box 15">
          <a:extLst>
            <a:ext uri="{FF2B5EF4-FFF2-40B4-BE49-F238E27FC236}">
              <a16:creationId xmlns:a16="http://schemas.microsoft.com/office/drawing/2014/main" id="{B49DB623-7EF9-46B9-8461-498DD775BBF6}"/>
            </a:ext>
          </a:extLst>
        </xdr:cNvPr>
        <xdr:cNvSpPr txBox="1">
          <a:spLocks noChangeArrowheads="1"/>
        </xdr:cNvSpPr>
      </xdr:nvSpPr>
      <xdr:spPr bwMode="auto">
        <a:xfrm>
          <a:off x="5847522"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1472" name="Text Box 15">
          <a:extLst>
            <a:ext uri="{FF2B5EF4-FFF2-40B4-BE49-F238E27FC236}">
              <a16:creationId xmlns:a16="http://schemas.microsoft.com/office/drawing/2014/main" id="{1914F914-719E-48C3-8D77-91D193F92FDB}"/>
            </a:ext>
          </a:extLst>
        </xdr:cNvPr>
        <xdr:cNvSpPr txBox="1">
          <a:spLocks noChangeArrowheads="1"/>
        </xdr:cNvSpPr>
      </xdr:nvSpPr>
      <xdr:spPr bwMode="auto">
        <a:xfrm>
          <a:off x="5267739"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1473" name="Text Box 15">
          <a:extLst>
            <a:ext uri="{FF2B5EF4-FFF2-40B4-BE49-F238E27FC236}">
              <a16:creationId xmlns:a16="http://schemas.microsoft.com/office/drawing/2014/main" id="{A2957B7A-89BC-460D-821A-216840052E22}"/>
            </a:ext>
          </a:extLst>
        </xdr:cNvPr>
        <xdr:cNvSpPr txBox="1">
          <a:spLocks noChangeArrowheads="1"/>
        </xdr:cNvSpPr>
      </xdr:nvSpPr>
      <xdr:spPr bwMode="auto">
        <a:xfrm>
          <a:off x="5267739"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1474" name="Text Box 15">
          <a:extLst>
            <a:ext uri="{FF2B5EF4-FFF2-40B4-BE49-F238E27FC236}">
              <a16:creationId xmlns:a16="http://schemas.microsoft.com/office/drawing/2014/main" id="{E99BABAD-A3AA-4FA9-B692-18C8BBFFD2AA}"/>
            </a:ext>
          </a:extLst>
        </xdr:cNvPr>
        <xdr:cNvSpPr txBox="1">
          <a:spLocks noChangeArrowheads="1"/>
        </xdr:cNvSpPr>
      </xdr:nvSpPr>
      <xdr:spPr bwMode="auto">
        <a:xfrm>
          <a:off x="5267739"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443</xdr:row>
      <xdr:rowOff>0</xdr:rowOff>
    </xdr:from>
    <xdr:ext cx="85725" cy="221876"/>
    <xdr:sp macro="" textlink="">
      <xdr:nvSpPr>
        <xdr:cNvPr id="1475" name="Text Box 15">
          <a:extLst>
            <a:ext uri="{FF2B5EF4-FFF2-40B4-BE49-F238E27FC236}">
              <a16:creationId xmlns:a16="http://schemas.microsoft.com/office/drawing/2014/main" id="{F4D7A2A1-1938-459C-BD02-F31D7BEAB905}"/>
            </a:ext>
          </a:extLst>
        </xdr:cNvPr>
        <xdr:cNvSpPr txBox="1">
          <a:spLocks noChangeArrowheads="1"/>
        </xdr:cNvSpPr>
      </xdr:nvSpPr>
      <xdr:spPr bwMode="auto">
        <a:xfrm>
          <a:off x="4580283"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1476" name="Text Box 15">
          <a:extLst>
            <a:ext uri="{FF2B5EF4-FFF2-40B4-BE49-F238E27FC236}">
              <a16:creationId xmlns:a16="http://schemas.microsoft.com/office/drawing/2014/main" id="{D91F241E-5E73-41D4-8118-2AA696DB31E0}"/>
            </a:ext>
          </a:extLst>
        </xdr:cNvPr>
        <xdr:cNvSpPr txBox="1">
          <a:spLocks noChangeArrowheads="1"/>
        </xdr:cNvSpPr>
      </xdr:nvSpPr>
      <xdr:spPr bwMode="auto">
        <a:xfrm>
          <a:off x="5847522"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1477" name="Text Box 15">
          <a:extLst>
            <a:ext uri="{FF2B5EF4-FFF2-40B4-BE49-F238E27FC236}">
              <a16:creationId xmlns:a16="http://schemas.microsoft.com/office/drawing/2014/main" id="{43A01CFE-E3D0-42DF-BB08-FA7D42363150}"/>
            </a:ext>
          </a:extLst>
        </xdr:cNvPr>
        <xdr:cNvSpPr txBox="1">
          <a:spLocks noChangeArrowheads="1"/>
        </xdr:cNvSpPr>
      </xdr:nvSpPr>
      <xdr:spPr bwMode="auto">
        <a:xfrm>
          <a:off x="5847522"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1478" name="Text Box 15">
          <a:extLst>
            <a:ext uri="{FF2B5EF4-FFF2-40B4-BE49-F238E27FC236}">
              <a16:creationId xmlns:a16="http://schemas.microsoft.com/office/drawing/2014/main" id="{6E6AB142-1654-4F08-A0AD-C50F06F5A691}"/>
            </a:ext>
          </a:extLst>
        </xdr:cNvPr>
        <xdr:cNvSpPr txBox="1">
          <a:spLocks noChangeArrowheads="1"/>
        </xdr:cNvSpPr>
      </xdr:nvSpPr>
      <xdr:spPr bwMode="auto">
        <a:xfrm>
          <a:off x="5847522"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1479" name="Text Box 15">
          <a:extLst>
            <a:ext uri="{FF2B5EF4-FFF2-40B4-BE49-F238E27FC236}">
              <a16:creationId xmlns:a16="http://schemas.microsoft.com/office/drawing/2014/main" id="{A8D711D4-3F1A-4784-B51E-BD673BD84F6C}"/>
            </a:ext>
          </a:extLst>
        </xdr:cNvPr>
        <xdr:cNvSpPr txBox="1">
          <a:spLocks noChangeArrowheads="1"/>
        </xdr:cNvSpPr>
      </xdr:nvSpPr>
      <xdr:spPr bwMode="auto">
        <a:xfrm>
          <a:off x="5847522"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1480" name="Text Box 15">
          <a:extLst>
            <a:ext uri="{FF2B5EF4-FFF2-40B4-BE49-F238E27FC236}">
              <a16:creationId xmlns:a16="http://schemas.microsoft.com/office/drawing/2014/main" id="{2F664A8B-C3BF-4334-A021-DCB7C0AAC75F}"/>
            </a:ext>
          </a:extLst>
        </xdr:cNvPr>
        <xdr:cNvSpPr txBox="1">
          <a:spLocks noChangeArrowheads="1"/>
        </xdr:cNvSpPr>
      </xdr:nvSpPr>
      <xdr:spPr bwMode="auto">
        <a:xfrm>
          <a:off x="5267739"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1481" name="Text Box 15">
          <a:extLst>
            <a:ext uri="{FF2B5EF4-FFF2-40B4-BE49-F238E27FC236}">
              <a16:creationId xmlns:a16="http://schemas.microsoft.com/office/drawing/2014/main" id="{80704962-4382-4D55-8F71-C341F6FBC1A0}"/>
            </a:ext>
          </a:extLst>
        </xdr:cNvPr>
        <xdr:cNvSpPr txBox="1">
          <a:spLocks noChangeArrowheads="1"/>
        </xdr:cNvSpPr>
      </xdr:nvSpPr>
      <xdr:spPr bwMode="auto">
        <a:xfrm>
          <a:off x="5267739"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1482" name="Text Box 15">
          <a:extLst>
            <a:ext uri="{FF2B5EF4-FFF2-40B4-BE49-F238E27FC236}">
              <a16:creationId xmlns:a16="http://schemas.microsoft.com/office/drawing/2014/main" id="{1DB341B3-8707-4DD0-8BFB-68D06F2A22BA}"/>
            </a:ext>
          </a:extLst>
        </xdr:cNvPr>
        <xdr:cNvSpPr txBox="1">
          <a:spLocks noChangeArrowheads="1"/>
        </xdr:cNvSpPr>
      </xdr:nvSpPr>
      <xdr:spPr bwMode="auto">
        <a:xfrm>
          <a:off x="5267739"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1483" name="Text Box 15">
          <a:extLst>
            <a:ext uri="{FF2B5EF4-FFF2-40B4-BE49-F238E27FC236}">
              <a16:creationId xmlns:a16="http://schemas.microsoft.com/office/drawing/2014/main" id="{A65DCDB5-7D28-48BF-803E-87A18C57AD70}"/>
            </a:ext>
          </a:extLst>
        </xdr:cNvPr>
        <xdr:cNvSpPr txBox="1">
          <a:spLocks noChangeArrowheads="1"/>
        </xdr:cNvSpPr>
      </xdr:nvSpPr>
      <xdr:spPr bwMode="auto">
        <a:xfrm>
          <a:off x="5267739"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444</xdr:row>
      <xdr:rowOff>0</xdr:rowOff>
    </xdr:from>
    <xdr:ext cx="85725" cy="221876"/>
    <xdr:sp macro="" textlink="">
      <xdr:nvSpPr>
        <xdr:cNvPr id="1484" name="Text Box 15">
          <a:extLst>
            <a:ext uri="{FF2B5EF4-FFF2-40B4-BE49-F238E27FC236}">
              <a16:creationId xmlns:a16="http://schemas.microsoft.com/office/drawing/2014/main" id="{D6389615-A274-4A14-87EC-64E378D4D31A}"/>
            </a:ext>
          </a:extLst>
        </xdr:cNvPr>
        <xdr:cNvSpPr txBox="1">
          <a:spLocks noChangeArrowheads="1"/>
        </xdr:cNvSpPr>
      </xdr:nvSpPr>
      <xdr:spPr bwMode="auto">
        <a:xfrm>
          <a:off x="4580283"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444</xdr:row>
      <xdr:rowOff>0</xdr:rowOff>
    </xdr:from>
    <xdr:ext cx="85725" cy="221876"/>
    <xdr:sp macro="" textlink="">
      <xdr:nvSpPr>
        <xdr:cNvPr id="1485" name="Text Box 15">
          <a:extLst>
            <a:ext uri="{FF2B5EF4-FFF2-40B4-BE49-F238E27FC236}">
              <a16:creationId xmlns:a16="http://schemas.microsoft.com/office/drawing/2014/main" id="{42B25EA7-2C47-4E40-AE94-8C6CC024D259}"/>
            </a:ext>
          </a:extLst>
        </xdr:cNvPr>
        <xdr:cNvSpPr txBox="1">
          <a:spLocks noChangeArrowheads="1"/>
        </xdr:cNvSpPr>
      </xdr:nvSpPr>
      <xdr:spPr bwMode="auto">
        <a:xfrm>
          <a:off x="4580283"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443</xdr:row>
      <xdr:rowOff>0</xdr:rowOff>
    </xdr:from>
    <xdr:ext cx="85725" cy="221876"/>
    <xdr:sp macro="" textlink="">
      <xdr:nvSpPr>
        <xdr:cNvPr id="1486" name="Text Box 15">
          <a:extLst>
            <a:ext uri="{FF2B5EF4-FFF2-40B4-BE49-F238E27FC236}">
              <a16:creationId xmlns:a16="http://schemas.microsoft.com/office/drawing/2014/main" id="{97CB7E4A-D8A3-42F5-A83A-C74FE429ECBD}"/>
            </a:ext>
          </a:extLst>
        </xdr:cNvPr>
        <xdr:cNvSpPr txBox="1">
          <a:spLocks noChangeArrowheads="1"/>
        </xdr:cNvSpPr>
      </xdr:nvSpPr>
      <xdr:spPr bwMode="auto">
        <a:xfrm>
          <a:off x="4580283"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1487" name="Text Box 15">
          <a:extLst>
            <a:ext uri="{FF2B5EF4-FFF2-40B4-BE49-F238E27FC236}">
              <a16:creationId xmlns:a16="http://schemas.microsoft.com/office/drawing/2014/main" id="{43BAED2F-4AF7-4A8A-BAEF-1C01670ED140}"/>
            </a:ext>
          </a:extLst>
        </xdr:cNvPr>
        <xdr:cNvSpPr txBox="1">
          <a:spLocks noChangeArrowheads="1"/>
        </xdr:cNvSpPr>
      </xdr:nvSpPr>
      <xdr:spPr bwMode="auto">
        <a:xfrm>
          <a:off x="5847522"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1488" name="Text Box 15">
          <a:extLst>
            <a:ext uri="{FF2B5EF4-FFF2-40B4-BE49-F238E27FC236}">
              <a16:creationId xmlns:a16="http://schemas.microsoft.com/office/drawing/2014/main" id="{BD0B96AF-39F9-4463-A817-FC91DDF08871}"/>
            </a:ext>
          </a:extLst>
        </xdr:cNvPr>
        <xdr:cNvSpPr txBox="1">
          <a:spLocks noChangeArrowheads="1"/>
        </xdr:cNvSpPr>
      </xdr:nvSpPr>
      <xdr:spPr bwMode="auto">
        <a:xfrm>
          <a:off x="5847522"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1489" name="Text Box 15">
          <a:extLst>
            <a:ext uri="{FF2B5EF4-FFF2-40B4-BE49-F238E27FC236}">
              <a16:creationId xmlns:a16="http://schemas.microsoft.com/office/drawing/2014/main" id="{FECA79C9-7F56-4262-AA0C-EBB18F4980D2}"/>
            </a:ext>
          </a:extLst>
        </xdr:cNvPr>
        <xdr:cNvSpPr txBox="1">
          <a:spLocks noChangeArrowheads="1"/>
        </xdr:cNvSpPr>
      </xdr:nvSpPr>
      <xdr:spPr bwMode="auto">
        <a:xfrm>
          <a:off x="5847522"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443</xdr:row>
      <xdr:rowOff>0</xdr:rowOff>
    </xdr:from>
    <xdr:ext cx="85725" cy="221876"/>
    <xdr:sp macro="" textlink="">
      <xdr:nvSpPr>
        <xdr:cNvPr id="1490" name="Text Box 15">
          <a:extLst>
            <a:ext uri="{FF2B5EF4-FFF2-40B4-BE49-F238E27FC236}">
              <a16:creationId xmlns:a16="http://schemas.microsoft.com/office/drawing/2014/main" id="{7D23D04C-1A01-4978-8876-96F240B33975}"/>
            </a:ext>
          </a:extLst>
        </xdr:cNvPr>
        <xdr:cNvSpPr txBox="1">
          <a:spLocks noChangeArrowheads="1"/>
        </xdr:cNvSpPr>
      </xdr:nvSpPr>
      <xdr:spPr bwMode="auto">
        <a:xfrm>
          <a:off x="5847522"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1491" name="Text Box 15">
          <a:extLst>
            <a:ext uri="{FF2B5EF4-FFF2-40B4-BE49-F238E27FC236}">
              <a16:creationId xmlns:a16="http://schemas.microsoft.com/office/drawing/2014/main" id="{D6441A29-7926-437F-B4F6-275F29AD0C1E}"/>
            </a:ext>
          </a:extLst>
        </xdr:cNvPr>
        <xdr:cNvSpPr txBox="1">
          <a:spLocks noChangeArrowheads="1"/>
        </xdr:cNvSpPr>
      </xdr:nvSpPr>
      <xdr:spPr bwMode="auto">
        <a:xfrm>
          <a:off x="5267739"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1492" name="Text Box 15">
          <a:extLst>
            <a:ext uri="{FF2B5EF4-FFF2-40B4-BE49-F238E27FC236}">
              <a16:creationId xmlns:a16="http://schemas.microsoft.com/office/drawing/2014/main" id="{D91CC8F3-73B5-4ACD-A731-419323C3B241}"/>
            </a:ext>
          </a:extLst>
        </xdr:cNvPr>
        <xdr:cNvSpPr txBox="1">
          <a:spLocks noChangeArrowheads="1"/>
        </xdr:cNvSpPr>
      </xdr:nvSpPr>
      <xdr:spPr bwMode="auto">
        <a:xfrm>
          <a:off x="5267739"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1493" name="Text Box 15">
          <a:extLst>
            <a:ext uri="{FF2B5EF4-FFF2-40B4-BE49-F238E27FC236}">
              <a16:creationId xmlns:a16="http://schemas.microsoft.com/office/drawing/2014/main" id="{7652F14F-8F78-43E4-8601-CABC7BF2EBC9}"/>
            </a:ext>
          </a:extLst>
        </xdr:cNvPr>
        <xdr:cNvSpPr txBox="1">
          <a:spLocks noChangeArrowheads="1"/>
        </xdr:cNvSpPr>
      </xdr:nvSpPr>
      <xdr:spPr bwMode="auto">
        <a:xfrm>
          <a:off x="5267739"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443</xdr:row>
      <xdr:rowOff>0</xdr:rowOff>
    </xdr:from>
    <xdr:ext cx="85725" cy="221876"/>
    <xdr:sp macro="" textlink="">
      <xdr:nvSpPr>
        <xdr:cNvPr id="1494" name="Text Box 15">
          <a:extLst>
            <a:ext uri="{FF2B5EF4-FFF2-40B4-BE49-F238E27FC236}">
              <a16:creationId xmlns:a16="http://schemas.microsoft.com/office/drawing/2014/main" id="{E2BE949A-995A-479A-994F-E696097FD54D}"/>
            </a:ext>
          </a:extLst>
        </xdr:cNvPr>
        <xdr:cNvSpPr txBox="1">
          <a:spLocks noChangeArrowheads="1"/>
        </xdr:cNvSpPr>
      </xdr:nvSpPr>
      <xdr:spPr bwMode="auto">
        <a:xfrm>
          <a:off x="5267739" y="77599761"/>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495" name="Text Box 15">
          <a:extLst>
            <a:ext uri="{FF2B5EF4-FFF2-40B4-BE49-F238E27FC236}">
              <a16:creationId xmlns:a16="http://schemas.microsoft.com/office/drawing/2014/main" id="{4BD5DEA6-80FF-44F0-A9C4-CD4C662127E9}"/>
            </a:ext>
          </a:extLst>
        </xdr:cNvPr>
        <xdr:cNvSpPr txBox="1">
          <a:spLocks noChangeArrowheads="1"/>
        </xdr:cNvSpPr>
      </xdr:nvSpPr>
      <xdr:spPr bwMode="auto">
        <a:xfrm>
          <a:off x="5847522"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496" name="Text Box 15">
          <a:extLst>
            <a:ext uri="{FF2B5EF4-FFF2-40B4-BE49-F238E27FC236}">
              <a16:creationId xmlns:a16="http://schemas.microsoft.com/office/drawing/2014/main" id="{7038B2B7-AB8F-48AB-B280-C85CFD0B410C}"/>
            </a:ext>
          </a:extLst>
        </xdr:cNvPr>
        <xdr:cNvSpPr txBox="1">
          <a:spLocks noChangeArrowheads="1"/>
        </xdr:cNvSpPr>
      </xdr:nvSpPr>
      <xdr:spPr bwMode="auto">
        <a:xfrm>
          <a:off x="5847522"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497" name="Text Box 15">
          <a:extLst>
            <a:ext uri="{FF2B5EF4-FFF2-40B4-BE49-F238E27FC236}">
              <a16:creationId xmlns:a16="http://schemas.microsoft.com/office/drawing/2014/main" id="{C640ADB8-3608-4D57-ADF4-C048971BC423}"/>
            </a:ext>
          </a:extLst>
        </xdr:cNvPr>
        <xdr:cNvSpPr txBox="1">
          <a:spLocks noChangeArrowheads="1"/>
        </xdr:cNvSpPr>
      </xdr:nvSpPr>
      <xdr:spPr bwMode="auto">
        <a:xfrm>
          <a:off x="5847522"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498" name="Text Box 15">
          <a:extLst>
            <a:ext uri="{FF2B5EF4-FFF2-40B4-BE49-F238E27FC236}">
              <a16:creationId xmlns:a16="http://schemas.microsoft.com/office/drawing/2014/main" id="{57869314-938A-40E9-A10D-E384147DEEA3}"/>
            </a:ext>
          </a:extLst>
        </xdr:cNvPr>
        <xdr:cNvSpPr txBox="1">
          <a:spLocks noChangeArrowheads="1"/>
        </xdr:cNvSpPr>
      </xdr:nvSpPr>
      <xdr:spPr bwMode="auto">
        <a:xfrm>
          <a:off x="5847522"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499" name="Text Box 15">
          <a:extLst>
            <a:ext uri="{FF2B5EF4-FFF2-40B4-BE49-F238E27FC236}">
              <a16:creationId xmlns:a16="http://schemas.microsoft.com/office/drawing/2014/main" id="{96D8E7F2-DBF3-477F-94DE-4306F7DB0A15}"/>
            </a:ext>
          </a:extLst>
        </xdr:cNvPr>
        <xdr:cNvSpPr txBox="1">
          <a:spLocks noChangeArrowheads="1"/>
        </xdr:cNvSpPr>
      </xdr:nvSpPr>
      <xdr:spPr bwMode="auto">
        <a:xfrm>
          <a:off x="5267739"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500" name="Text Box 15">
          <a:extLst>
            <a:ext uri="{FF2B5EF4-FFF2-40B4-BE49-F238E27FC236}">
              <a16:creationId xmlns:a16="http://schemas.microsoft.com/office/drawing/2014/main" id="{E4FB70C6-E746-4829-9BC4-57D798911326}"/>
            </a:ext>
          </a:extLst>
        </xdr:cNvPr>
        <xdr:cNvSpPr txBox="1">
          <a:spLocks noChangeArrowheads="1"/>
        </xdr:cNvSpPr>
      </xdr:nvSpPr>
      <xdr:spPr bwMode="auto">
        <a:xfrm>
          <a:off x="5267739"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501" name="Text Box 15">
          <a:extLst>
            <a:ext uri="{FF2B5EF4-FFF2-40B4-BE49-F238E27FC236}">
              <a16:creationId xmlns:a16="http://schemas.microsoft.com/office/drawing/2014/main" id="{BF2F0E81-3AC7-41FD-B3DA-1DA0F612A16C}"/>
            </a:ext>
          </a:extLst>
        </xdr:cNvPr>
        <xdr:cNvSpPr txBox="1">
          <a:spLocks noChangeArrowheads="1"/>
        </xdr:cNvSpPr>
      </xdr:nvSpPr>
      <xdr:spPr bwMode="auto">
        <a:xfrm>
          <a:off x="5267739"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444</xdr:row>
      <xdr:rowOff>0</xdr:rowOff>
    </xdr:from>
    <xdr:ext cx="85725" cy="221876"/>
    <xdr:sp macro="" textlink="">
      <xdr:nvSpPr>
        <xdr:cNvPr id="1502" name="Text Box 15">
          <a:extLst>
            <a:ext uri="{FF2B5EF4-FFF2-40B4-BE49-F238E27FC236}">
              <a16:creationId xmlns:a16="http://schemas.microsoft.com/office/drawing/2014/main" id="{A03973FD-7D03-46A4-A938-20ADF876F7E5}"/>
            </a:ext>
          </a:extLst>
        </xdr:cNvPr>
        <xdr:cNvSpPr txBox="1">
          <a:spLocks noChangeArrowheads="1"/>
        </xdr:cNvSpPr>
      </xdr:nvSpPr>
      <xdr:spPr bwMode="auto">
        <a:xfrm>
          <a:off x="4580283"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503" name="Text Box 15">
          <a:extLst>
            <a:ext uri="{FF2B5EF4-FFF2-40B4-BE49-F238E27FC236}">
              <a16:creationId xmlns:a16="http://schemas.microsoft.com/office/drawing/2014/main" id="{CA36B4ED-F463-4398-B220-178BEF37FBB2}"/>
            </a:ext>
          </a:extLst>
        </xdr:cNvPr>
        <xdr:cNvSpPr txBox="1">
          <a:spLocks noChangeArrowheads="1"/>
        </xdr:cNvSpPr>
      </xdr:nvSpPr>
      <xdr:spPr bwMode="auto">
        <a:xfrm>
          <a:off x="5847522"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504" name="Text Box 15">
          <a:extLst>
            <a:ext uri="{FF2B5EF4-FFF2-40B4-BE49-F238E27FC236}">
              <a16:creationId xmlns:a16="http://schemas.microsoft.com/office/drawing/2014/main" id="{73493BF3-A623-4E9B-9B5F-5ED6BC2F4AED}"/>
            </a:ext>
          </a:extLst>
        </xdr:cNvPr>
        <xdr:cNvSpPr txBox="1">
          <a:spLocks noChangeArrowheads="1"/>
        </xdr:cNvSpPr>
      </xdr:nvSpPr>
      <xdr:spPr bwMode="auto">
        <a:xfrm>
          <a:off x="5847522"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444</xdr:row>
      <xdr:rowOff>0</xdr:rowOff>
    </xdr:from>
    <xdr:ext cx="85725" cy="221876"/>
    <xdr:sp macro="" textlink="">
      <xdr:nvSpPr>
        <xdr:cNvPr id="1505" name="Text Box 15">
          <a:extLst>
            <a:ext uri="{FF2B5EF4-FFF2-40B4-BE49-F238E27FC236}">
              <a16:creationId xmlns:a16="http://schemas.microsoft.com/office/drawing/2014/main" id="{B31E7596-A416-4854-8B22-823608B41A96}"/>
            </a:ext>
          </a:extLst>
        </xdr:cNvPr>
        <xdr:cNvSpPr txBox="1">
          <a:spLocks noChangeArrowheads="1"/>
        </xdr:cNvSpPr>
      </xdr:nvSpPr>
      <xdr:spPr bwMode="auto">
        <a:xfrm>
          <a:off x="5847522"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506" name="Text Box 15">
          <a:extLst>
            <a:ext uri="{FF2B5EF4-FFF2-40B4-BE49-F238E27FC236}">
              <a16:creationId xmlns:a16="http://schemas.microsoft.com/office/drawing/2014/main" id="{5DD3F9E4-124C-40F8-860D-01F253D49DC3}"/>
            </a:ext>
          </a:extLst>
        </xdr:cNvPr>
        <xdr:cNvSpPr txBox="1">
          <a:spLocks noChangeArrowheads="1"/>
        </xdr:cNvSpPr>
      </xdr:nvSpPr>
      <xdr:spPr bwMode="auto">
        <a:xfrm>
          <a:off x="5267739"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507" name="Text Box 15">
          <a:extLst>
            <a:ext uri="{FF2B5EF4-FFF2-40B4-BE49-F238E27FC236}">
              <a16:creationId xmlns:a16="http://schemas.microsoft.com/office/drawing/2014/main" id="{5114273F-29BD-4878-B298-37C537DBAD09}"/>
            </a:ext>
          </a:extLst>
        </xdr:cNvPr>
        <xdr:cNvSpPr txBox="1">
          <a:spLocks noChangeArrowheads="1"/>
        </xdr:cNvSpPr>
      </xdr:nvSpPr>
      <xdr:spPr bwMode="auto">
        <a:xfrm>
          <a:off x="5267739"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508" name="Text Box 15">
          <a:extLst>
            <a:ext uri="{FF2B5EF4-FFF2-40B4-BE49-F238E27FC236}">
              <a16:creationId xmlns:a16="http://schemas.microsoft.com/office/drawing/2014/main" id="{47F0D0BD-83FC-43FE-ABF4-4C9B359CF1EB}"/>
            </a:ext>
          </a:extLst>
        </xdr:cNvPr>
        <xdr:cNvSpPr txBox="1">
          <a:spLocks noChangeArrowheads="1"/>
        </xdr:cNvSpPr>
      </xdr:nvSpPr>
      <xdr:spPr bwMode="auto">
        <a:xfrm>
          <a:off x="5267739"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444</xdr:row>
      <xdr:rowOff>0</xdr:rowOff>
    </xdr:from>
    <xdr:ext cx="85725" cy="221876"/>
    <xdr:sp macro="" textlink="">
      <xdr:nvSpPr>
        <xdr:cNvPr id="1509" name="Text Box 15">
          <a:extLst>
            <a:ext uri="{FF2B5EF4-FFF2-40B4-BE49-F238E27FC236}">
              <a16:creationId xmlns:a16="http://schemas.microsoft.com/office/drawing/2014/main" id="{BCDF0BCD-BDFD-4779-9EEF-DA2762078111}"/>
            </a:ext>
          </a:extLst>
        </xdr:cNvPr>
        <xdr:cNvSpPr txBox="1">
          <a:spLocks noChangeArrowheads="1"/>
        </xdr:cNvSpPr>
      </xdr:nvSpPr>
      <xdr:spPr bwMode="auto">
        <a:xfrm>
          <a:off x="5267739" y="77781978"/>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410</xdr:row>
      <xdr:rowOff>0</xdr:rowOff>
    </xdr:from>
    <xdr:ext cx="85725" cy="221876"/>
    <xdr:sp macro="" textlink="">
      <xdr:nvSpPr>
        <xdr:cNvPr id="1510" name="Text Box 15">
          <a:extLst>
            <a:ext uri="{FF2B5EF4-FFF2-40B4-BE49-F238E27FC236}">
              <a16:creationId xmlns:a16="http://schemas.microsoft.com/office/drawing/2014/main" id="{BFD51188-8180-4FFD-9FB7-AE2E373ADC1B}"/>
            </a:ext>
          </a:extLst>
        </xdr:cNvPr>
        <xdr:cNvSpPr txBox="1">
          <a:spLocks noChangeArrowheads="1"/>
        </xdr:cNvSpPr>
      </xdr:nvSpPr>
      <xdr:spPr bwMode="auto">
        <a:xfrm>
          <a:off x="4572000"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410</xdr:row>
      <xdr:rowOff>0</xdr:rowOff>
    </xdr:from>
    <xdr:ext cx="85725" cy="221876"/>
    <xdr:sp macro="" textlink="">
      <xdr:nvSpPr>
        <xdr:cNvPr id="1511" name="Text Box 15">
          <a:extLst>
            <a:ext uri="{FF2B5EF4-FFF2-40B4-BE49-F238E27FC236}">
              <a16:creationId xmlns:a16="http://schemas.microsoft.com/office/drawing/2014/main" id="{BA0437A4-0D17-4ECC-9C53-340B750F0DB7}"/>
            </a:ext>
          </a:extLst>
        </xdr:cNvPr>
        <xdr:cNvSpPr txBox="1">
          <a:spLocks noChangeArrowheads="1"/>
        </xdr:cNvSpPr>
      </xdr:nvSpPr>
      <xdr:spPr bwMode="auto">
        <a:xfrm>
          <a:off x="4572000"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410</xdr:row>
      <xdr:rowOff>0</xdr:rowOff>
    </xdr:from>
    <xdr:ext cx="85725" cy="221876"/>
    <xdr:sp macro="" textlink="">
      <xdr:nvSpPr>
        <xdr:cNvPr id="1512" name="Text Box 15">
          <a:extLst>
            <a:ext uri="{FF2B5EF4-FFF2-40B4-BE49-F238E27FC236}">
              <a16:creationId xmlns:a16="http://schemas.microsoft.com/office/drawing/2014/main" id="{644579A9-233D-4E9A-A586-E385F3C94494}"/>
            </a:ext>
          </a:extLst>
        </xdr:cNvPr>
        <xdr:cNvSpPr txBox="1">
          <a:spLocks noChangeArrowheads="1"/>
        </xdr:cNvSpPr>
      </xdr:nvSpPr>
      <xdr:spPr bwMode="auto">
        <a:xfrm>
          <a:off x="4572000"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410</xdr:row>
      <xdr:rowOff>0</xdr:rowOff>
    </xdr:from>
    <xdr:ext cx="85725" cy="221876"/>
    <xdr:sp macro="" textlink="">
      <xdr:nvSpPr>
        <xdr:cNvPr id="1513" name="Text Box 15">
          <a:extLst>
            <a:ext uri="{FF2B5EF4-FFF2-40B4-BE49-F238E27FC236}">
              <a16:creationId xmlns:a16="http://schemas.microsoft.com/office/drawing/2014/main" id="{275D610E-8823-43D5-84A5-E9450E8A62C7}"/>
            </a:ext>
          </a:extLst>
        </xdr:cNvPr>
        <xdr:cNvSpPr txBox="1">
          <a:spLocks noChangeArrowheads="1"/>
        </xdr:cNvSpPr>
      </xdr:nvSpPr>
      <xdr:spPr bwMode="auto">
        <a:xfrm>
          <a:off x="4572000"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410</xdr:row>
      <xdr:rowOff>0</xdr:rowOff>
    </xdr:from>
    <xdr:ext cx="85725" cy="221876"/>
    <xdr:sp macro="" textlink="">
      <xdr:nvSpPr>
        <xdr:cNvPr id="1514" name="Text Box 15">
          <a:extLst>
            <a:ext uri="{FF2B5EF4-FFF2-40B4-BE49-F238E27FC236}">
              <a16:creationId xmlns:a16="http://schemas.microsoft.com/office/drawing/2014/main" id="{5AEFE5D9-F890-4162-A164-27BB6B9187B6}"/>
            </a:ext>
          </a:extLst>
        </xdr:cNvPr>
        <xdr:cNvSpPr txBox="1">
          <a:spLocks noChangeArrowheads="1"/>
        </xdr:cNvSpPr>
      </xdr:nvSpPr>
      <xdr:spPr bwMode="auto">
        <a:xfrm>
          <a:off x="5837583"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410</xdr:row>
      <xdr:rowOff>0</xdr:rowOff>
    </xdr:from>
    <xdr:ext cx="85725" cy="221876"/>
    <xdr:sp macro="" textlink="">
      <xdr:nvSpPr>
        <xdr:cNvPr id="1515" name="Text Box 15">
          <a:extLst>
            <a:ext uri="{FF2B5EF4-FFF2-40B4-BE49-F238E27FC236}">
              <a16:creationId xmlns:a16="http://schemas.microsoft.com/office/drawing/2014/main" id="{3D021532-A93D-43CD-9761-BD13A54CC892}"/>
            </a:ext>
          </a:extLst>
        </xdr:cNvPr>
        <xdr:cNvSpPr txBox="1">
          <a:spLocks noChangeArrowheads="1"/>
        </xdr:cNvSpPr>
      </xdr:nvSpPr>
      <xdr:spPr bwMode="auto">
        <a:xfrm>
          <a:off x="5837583"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410</xdr:row>
      <xdr:rowOff>0</xdr:rowOff>
    </xdr:from>
    <xdr:ext cx="85725" cy="221876"/>
    <xdr:sp macro="" textlink="">
      <xdr:nvSpPr>
        <xdr:cNvPr id="1516" name="Text Box 15">
          <a:extLst>
            <a:ext uri="{FF2B5EF4-FFF2-40B4-BE49-F238E27FC236}">
              <a16:creationId xmlns:a16="http://schemas.microsoft.com/office/drawing/2014/main" id="{DC7C4354-1373-43AA-BDC3-592B27B44806}"/>
            </a:ext>
          </a:extLst>
        </xdr:cNvPr>
        <xdr:cNvSpPr txBox="1">
          <a:spLocks noChangeArrowheads="1"/>
        </xdr:cNvSpPr>
      </xdr:nvSpPr>
      <xdr:spPr bwMode="auto">
        <a:xfrm>
          <a:off x="5837583"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410</xdr:row>
      <xdr:rowOff>0</xdr:rowOff>
    </xdr:from>
    <xdr:ext cx="85725" cy="221876"/>
    <xdr:sp macro="" textlink="">
      <xdr:nvSpPr>
        <xdr:cNvPr id="1517" name="Text Box 15">
          <a:extLst>
            <a:ext uri="{FF2B5EF4-FFF2-40B4-BE49-F238E27FC236}">
              <a16:creationId xmlns:a16="http://schemas.microsoft.com/office/drawing/2014/main" id="{900640CF-A2CA-41B7-8D4D-1A615A197519}"/>
            </a:ext>
          </a:extLst>
        </xdr:cNvPr>
        <xdr:cNvSpPr txBox="1">
          <a:spLocks noChangeArrowheads="1"/>
        </xdr:cNvSpPr>
      </xdr:nvSpPr>
      <xdr:spPr bwMode="auto">
        <a:xfrm>
          <a:off x="5837583"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410</xdr:row>
      <xdr:rowOff>0</xdr:rowOff>
    </xdr:from>
    <xdr:ext cx="85725" cy="221876"/>
    <xdr:sp macro="" textlink="">
      <xdr:nvSpPr>
        <xdr:cNvPr id="1518" name="Text Box 15">
          <a:extLst>
            <a:ext uri="{FF2B5EF4-FFF2-40B4-BE49-F238E27FC236}">
              <a16:creationId xmlns:a16="http://schemas.microsoft.com/office/drawing/2014/main" id="{5E73E996-D8D6-4D20-85CC-305CB70AC563}"/>
            </a:ext>
          </a:extLst>
        </xdr:cNvPr>
        <xdr:cNvSpPr txBox="1">
          <a:spLocks noChangeArrowheads="1"/>
        </xdr:cNvSpPr>
      </xdr:nvSpPr>
      <xdr:spPr bwMode="auto">
        <a:xfrm>
          <a:off x="5261113"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410</xdr:row>
      <xdr:rowOff>0</xdr:rowOff>
    </xdr:from>
    <xdr:ext cx="85725" cy="221876"/>
    <xdr:sp macro="" textlink="">
      <xdr:nvSpPr>
        <xdr:cNvPr id="1519" name="Text Box 15">
          <a:extLst>
            <a:ext uri="{FF2B5EF4-FFF2-40B4-BE49-F238E27FC236}">
              <a16:creationId xmlns:a16="http://schemas.microsoft.com/office/drawing/2014/main" id="{8E417CC4-0C28-4520-A526-B9CFAF5F520A}"/>
            </a:ext>
          </a:extLst>
        </xdr:cNvPr>
        <xdr:cNvSpPr txBox="1">
          <a:spLocks noChangeArrowheads="1"/>
        </xdr:cNvSpPr>
      </xdr:nvSpPr>
      <xdr:spPr bwMode="auto">
        <a:xfrm>
          <a:off x="5261113"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410</xdr:row>
      <xdr:rowOff>0</xdr:rowOff>
    </xdr:from>
    <xdr:ext cx="85725" cy="221876"/>
    <xdr:sp macro="" textlink="">
      <xdr:nvSpPr>
        <xdr:cNvPr id="1520" name="Text Box 15">
          <a:extLst>
            <a:ext uri="{FF2B5EF4-FFF2-40B4-BE49-F238E27FC236}">
              <a16:creationId xmlns:a16="http://schemas.microsoft.com/office/drawing/2014/main" id="{1F4B56F0-69FA-48C1-8609-6798441C3047}"/>
            </a:ext>
          </a:extLst>
        </xdr:cNvPr>
        <xdr:cNvSpPr txBox="1">
          <a:spLocks noChangeArrowheads="1"/>
        </xdr:cNvSpPr>
      </xdr:nvSpPr>
      <xdr:spPr bwMode="auto">
        <a:xfrm>
          <a:off x="5261113"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410</xdr:row>
      <xdr:rowOff>0</xdr:rowOff>
    </xdr:from>
    <xdr:ext cx="85725" cy="221876"/>
    <xdr:sp macro="" textlink="">
      <xdr:nvSpPr>
        <xdr:cNvPr id="1521" name="Text Box 15">
          <a:extLst>
            <a:ext uri="{FF2B5EF4-FFF2-40B4-BE49-F238E27FC236}">
              <a16:creationId xmlns:a16="http://schemas.microsoft.com/office/drawing/2014/main" id="{BB1E6C60-36EB-4B40-AF8D-C42E0CC23655}"/>
            </a:ext>
          </a:extLst>
        </xdr:cNvPr>
        <xdr:cNvSpPr txBox="1">
          <a:spLocks noChangeArrowheads="1"/>
        </xdr:cNvSpPr>
      </xdr:nvSpPr>
      <xdr:spPr bwMode="auto">
        <a:xfrm>
          <a:off x="4572000"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410</xdr:row>
      <xdr:rowOff>0</xdr:rowOff>
    </xdr:from>
    <xdr:ext cx="85725" cy="221876"/>
    <xdr:sp macro="" textlink="">
      <xdr:nvSpPr>
        <xdr:cNvPr id="1522" name="Text Box 15">
          <a:extLst>
            <a:ext uri="{FF2B5EF4-FFF2-40B4-BE49-F238E27FC236}">
              <a16:creationId xmlns:a16="http://schemas.microsoft.com/office/drawing/2014/main" id="{3C70CA38-131B-48EB-A88A-F9DF56310CCD}"/>
            </a:ext>
          </a:extLst>
        </xdr:cNvPr>
        <xdr:cNvSpPr txBox="1">
          <a:spLocks noChangeArrowheads="1"/>
        </xdr:cNvSpPr>
      </xdr:nvSpPr>
      <xdr:spPr bwMode="auto">
        <a:xfrm>
          <a:off x="5837583"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410</xdr:row>
      <xdr:rowOff>0</xdr:rowOff>
    </xdr:from>
    <xdr:ext cx="85725" cy="221876"/>
    <xdr:sp macro="" textlink="">
      <xdr:nvSpPr>
        <xdr:cNvPr id="1523" name="Text Box 15">
          <a:extLst>
            <a:ext uri="{FF2B5EF4-FFF2-40B4-BE49-F238E27FC236}">
              <a16:creationId xmlns:a16="http://schemas.microsoft.com/office/drawing/2014/main" id="{6E805330-76C5-4C1F-8FF7-9DC4412C7D62}"/>
            </a:ext>
          </a:extLst>
        </xdr:cNvPr>
        <xdr:cNvSpPr txBox="1">
          <a:spLocks noChangeArrowheads="1"/>
        </xdr:cNvSpPr>
      </xdr:nvSpPr>
      <xdr:spPr bwMode="auto">
        <a:xfrm>
          <a:off x="5837583"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410</xdr:row>
      <xdr:rowOff>0</xdr:rowOff>
    </xdr:from>
    <xdr:ext cx="85725" cy="221876"/>
    <xdr:sp macro="" textlink="">
      <xdr:nvSpPr>
        <xdr:cNvPr id="1524" name="Text Box 15">
          <a:extLst>
            <a:ext uri="{FF2B5EF4-FFF2-40B4-BE49-F238E27FC236}">
              <a16:creationId xmlns:a16="http://schemas.microsoft.com/office/drawing/2014/main" id="{B0DB8EE1-D506-4A58-B333-27C4BB255A4A}"/>
            </a:ext>
          </a:extLst>
        </xdr:cNvPr>
        <xdr:cNvSpPr txBox="1">
          <a:spLocks noChangeArrowheads="1"/>
        </xdr:cNvSpPr>
      </xdr:nvSpPr>
      <xdr:spPr bwMode="auto">
        <a:xfrm>
          <a:off x="5837583"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410</xdr:row>
      <xdr:rowOff>0</xdr:rowOff>
    </xdr:from>
    <xdr:ext cx="85725" cy="221876"/>
    <xdr:sp macro="" textlink="">
      <xdr:nvSpPr>
        <xdr:cNvPr id="1525" name="Text Box 15">
          <a:extLst>
            <a:ext uri="{FF2B5EF4-FFF2-40B4-BE49-F238E27FC236}">
              <a16:creationId xmlns:a16="http://schemas.microsoft.com/office/drawing/2014/main" id="{B1E94547-8135-4585-A6AF-2F96A45EC8E9}"/>
            </a:ext>
          </a:extLst>
        </xdr:cNvPr>
        <xdr:cNvSpPr txBox="1">
          <a:spLocks noChangeArrowheads="1"/>
        </xdr:cNvSpPr>
      </xdr:nvSpPr>
      <xdr:spPr bwMode="auto">
        <a:xfrm>
          <a:off x="5837583"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410</xdr:row>
      <xdr:rowOff>0</xdr:rowOff>
    </xdr:from>
    <xdr:ext cx="85725" cy="221876"/>
    <xdr:sp macro="" textlink="">
      <xdr:nvSpPr>
        <xdr:cNvPr id="1526" name="Text Box 15">
          <a:extLst>
            <a:ext uri="{FF2B5EF4-FFF2-40B4-BE49-F238E27FC236}">
              <a16:creationId xmlns:a16="http://schemas.microsoft.com/office/drawing/2014/main" id="{1D4E1D05-D618-45CB-8A18-E3AFCA6995C6}"/>
            </a:ext>
          </a:extLst>
        </xdr:cNvPr>
        <xdr:cNvSpPr txBox="1">
          <a:spLocks noChangeArrowheads="1"/>
        </xdr:cNvSpPr>
      </xdr:nvSpPr>
      <xdr:spPr bwMode="auto">
        <a:xfrm>
          <a:off x="5261113"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410</xdr:row>
      <xdr:rowOff>0</xdr:rowOff>
    </xdr:from>
    <xdr:ext cx="85725" cy="221876"/>
    <xdr:sp macro="" textlink="">
      <xdr:nvSpPr>
        <xdr:cNvPr id="1527" name="Text Box 15">
          <a:extLst>
            <a:ext uri="{FF2B5EF4-FFF2-40B4-BE49-F238E27FC236}">
              <a16:creationId xmlns:a16="http://schemas.microsoft.com/office/drawing/2014/main" id="{3E8187C9-2292-4389-AA91-EF651A3E8DB1}"/>
            </a:ext>
          </a:extLst>
        </xdr:cNvPr>
        <xdr:cNvSpPr txBox="1">
          <a:spLocks noChangeArrowheads="1"/>
        </xdr:cNvSpPr>
      </xdr:nvSpPr>
      <xdr:spPr bwMode="auto">
        <a:xfrm>
          <a:off x="5261113"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410</xdr:row>
      <xdr:rowOff>0</xdr:rowOff>
    </xdr:from>
    <xdr:ext cx="85725" cy="221876"/>
    <xdr:sp macro="" textlink="">
      <xdr:nvSpPr>
        <xdr:cNvPr id="1528" name="Text Box 15">
          <a:extLst>
            <a:ext uri="{FF2B5EF4-FFF2-40B4-BE49-F238E27FC236}">
              <a16:creationId xmlns:a16="http://schemas.microsoft.com/office/drawing/2014/main" id="{65A1B0E5-FE65-461A-B988-AAE49E193F8E}"/>
            </a:ext>
          </a:extLst>
        </xdr:cNvPr>
        <xdr:cNvSpPr txBox="1">
          <a:spLocks noChangeArrowheads="1"/>
        </xdr:cNvSpPr>
      </xdr:nvSpPr>
      <xdr:spPr bwMode="auto">
        <a:xfrm>
          <a:off x="5261113"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410</xdr:row>
      <xdr:rowOff>0</xdr:rowOff>
    </xdr:from>
    <xdr:ext cx="85725" cy="221876"/>
    <xdr:sp macro="" textlink="">
      <xdr:nvSpPr>
        <xdr:cNvPr id="1529" name="Text Box 15">
          <a:extLst>
            <a:ext uri="{FF2B5EF4-FFF2-40B4-BE49-F238E27FC236}">
              <a16:creationId xmlns:a16="http://schemas.microsoft.com/office/drawing/2014/main" id="{C7EDB901-0725-4E56-98A2-B15ECE3F49F7}"/>
            </a:ext>
          </a:extLst>
        </xdr:cNvPr>
        <xdr:cNvSpPr txBox="1">
          <a:spLocks noChangeArrowheads="1"/>
        </xdr:cNvSpPr>
      </xdr:nvSpPr>
      <xdr:spPr bwMode="auto">
        <a:xfrm>
          <a:off x="5261113" y="6916309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413</xdr:row>
      <xdr:rowOff>0</xdr:rowOff>
    </xdr:from>
    <xdr:ext cx="85725" cy="221876"/>
    <xdr:sp macro="" textlink="">
      <xdr:nvSpPr>
        <xdr:cNvPr id="1530" name="Text Box 15">
          <a:extLst>
            <a:ext uri="{FF2B5EF4-FFF2-40B4-BE49-F238E27FC236}">
              <a16:creationId xmlns:a16="http://schemas.microsoft.com/office/drawing/2014/main" id="{1E7B5D00-25E4-4FE7-9868-44660AB74592}"/>
            </a:ext>
          </a:extLst>
        </xdr:cNvPr>
        <xdr:cNvSpPr txBox="1">
          <a:spLocks noChangeArrowheads="1"/>
        </xdr:cNvSpPr>
      </xdr:nvSpPr>
      <xdr:spPr bwMode="auto">
        <a:xfrm>
          <a:off x="4564673"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413</xdr:row>
      <xdr:rowOff>0</xdr:rowOff>
    </xdr:from>
    <xdr:ext cx="85725" cy="221876"/>
    <xdr:sp macro="" textlink="">
      <xdr:nvSpPr>
        <xdr:cNvPr id="1531" name="Text Box 15">
          <a:extLst>
            <a:ext uri="{FF2B5EF4-FFF2-40B4-BE49-F238E27FC236}">
              <a16:creationId xmlns:a16="http://schemas.microsoft.com/office/drawing/2014/main" id="{5D263B28-16F9-4FC5-BC26-F101DC022803}"/>
            </a:ext>
          </a:extLst>
        </xdr:cNvPr>
        <xdr:cNvSpPr txBox="1">
          <a:spLocks noChangeArrowheads="1"/>
        </xdr:cNvSpPr>
      </xdr:nvSpPr>
      <xdr:spPr bwMode="auto">
        <a:xfrm>
          <a:off x="4564673"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391886</xdr:colOff>
      <xdr:row>414</xdr:row>
      <xdr:rowOff>119743</xdr:rowOff>
    </xdr:from>
    <xdr:ext cx="85725" cy="221876"/>
    <xdr:sp macro="" textlink="">
      <xdr:nvSpPr>
        <xdr:cNvPr id="1532" name="Text Box 15">
          <a:extLst>
            <a:ext uri="{FF2B5EF4-FFF2-40B4-BE49-F238E27FC236}">
              <a16:creationId xmlns:a16="http://schemas.microsoft.com/office/drawing/2014/main" id="{9BF87332-D2A9-4FE1-9603-7B7BBDFBB99C}"/>
            </a:ext>
          </a:extLst>
        </xdr:cNvPr>
        <xdr:cNvSpPr txBox="1">
          <a:spLocks noChangeArrowheads="1"/>
        </xdr:cNvSpPr>
      </xdr:nvSpPr>
      <xdr:spPr bwMode="auto">
        <a:xfrm>
          <a:off x="12199711" y="74974764"/>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413</xdr:row>
      <xdr:rowOff>0</xdr:rowOff>
    </xdr:from>
    <xdr:ext cx="85725" cy="221876"/>
    <xdr:sp macro="" textlink="">
      <xdr:nvSpPr>
        <xdr:cNvPr id="1533" name="Text Box 15">
          <a:extLst>
            <a:ext uri="{FF2B5EF4-FFF2-40B4-BE49-F238E27FC236}">
              <a16:creationId xmlns:a16="http://schemas.microsoft.com/office/drawing/2014/main" id="{013ED0F8-8BE0-4B98-B475-7A11CC2B9A71}"/>
            </a:ext>
          </a:extLst>
        </xdr:cNvPr>
        <xdr:cNvSpPr txBox="1">
          <a:spLocks noChangeArrowheads="1"/>
        </xdr:cNvSpPr>
      </xdr:nvSpPr>
      <xdr:spPr bwMode="auto">
        <a:xfrm>
          <a:off x="4564673"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413</xdr:row>
      <xdr:rowOff>0</xdr:rowOff>
    </xdr:from>
    <xdr:ext cx="85725" cy="221876"/>
    <xdr:sp macro="" textlink="">
      <xdr:nvSpPr>
        <xdr:cNvPr id="1534" name="Text Box 15">
          <a:extLst>
            <a:ext uri="{FF2B5EF4-FFF2-40B4-BE49-F238E27FC236}">
              <a16:creationId xmlns:a16="http://schemas.microsoft.com/office/drawing/2014/main" id="{D1DF4756-300E-4E95-A082-EB47A936C6DF}"/>
            </a:ext>
          </a:extLst>
        </xdr:cNvPr>
        <xdr:cNvSpPr txBox="1">
          <a:spLocks noChangeArrowheads="1"/>
        </xdr:cNvSpPr>
      </xdr:nvSpPr>
      <xdr:spPr bwMode="auto">
        <a:xfrm>
          <a:off x="4564673"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35" name="Text Box 15">
          <a:extLst>
            <a:ext uri="{FF2B5EF4-FFF2-40B4-BE49-F238E27FC236}">
              <a16:creationId xmlns:a16="http://schemas.microsoft.com/office/drawing/2014/main" id="{DDC20A52-24E9-431F-817E-07E27B787672}"/>
            </a:ext>
          </a:extLst>
        </xdr:cNvPr>
        <xdr:cNvSpPr txBox="1">
          <a:spLocks noChangeArrowheads="1"/>
        </xdr:cNvSpPr>
      </xdr:nvSpPr>
      <xdr:spPr bwMode="auto">
        <a:xfrm>
          <a:off x="5832231"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36" name="Text Box 15">
          <a:extLst>
            <a:ext uri="{FF2B5EF4-FFF2-40B4-BE49-F238E27FC236}">
              <a16:creationId xmlns:a16="http://schemas.microsoft.com/office/drawing/2014/main" id="{D631292A-7004-4782-A0C0-8524FD3716CF}"/>
            </a:ext>
          </a:extLst>
        </xdr:cNvPr>
        <xdr:cNvSpPr txBox="1">
          <a:spLocks noChangeArrowheads="1"/>
        </xdr:cNvSpPr>
      </xdr:nvSpPr>
      <xdr:spPr bwMode="auto">
        <a:xfrm>
          <a:off x="5832231"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37" name="Text Box 15">
          <a:extLst>
            <a:ext uri="{FF2B5EF4-FFF2-40B4-BE49-F238E27FC236}">
              <a16:creationId xmlns:a16="http://schemas.microsoft.com/office/drawing/2014/main" id="{10C3F21F-8F9D-45AB-AB4B-813B4BCC5C26}"/>
            </a:ext>
          </a:extLst>
        </xdr:cNvPr>
        <xdr:cNvSpPr txBox="1">
          <a:spLocks noChangeArrowheads="1"/>
        </xdr:cNvSpPr>
      </xdr:nvSpPr>
      <xdr:spPr bwMode="auto">
        <a:xfrm>
          <a:off x="5832231"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38" name="Text Box 15">
          <a:extLst>
            <a:ext uri="{FF2B5EF4-FFF2-40B4-BE49-F238E27FC236}">
              <a16:creationId xmlns:a16="http://schemas.microsoft.com/office/drawing/2014/main" id="{1847732B-0302-469A-8862-515EBD741289}"/>
            </a:ext>
          </a:extLst>
        </xdr:cNvPr>
        <xdr:cNvSpPr txBox="1">
          <a:spLocks noChangeArrowheads="1"/>
        </xdr:cNvSpPr>
      </xdr:nvSpPr>
      <xdr:spPr bwMode="auto">
        <a:xfrm>
          <a:off x="5832231"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539" name="Text Box 15">
          <a:extLst>
            <a:ext uri="{FF2B5EF4-FFF2-40B4-BE49-F238E27FC236}">
              <a16:creationId xmlns:a16="http://schemas.microsoft.com/office/drawing/2014/main" id="{5200E9E0-763A-41A7-9BDC-51FAA914903A}"/>
            </a:ext>
          </a:extLst>
        </xdr:cNvPr>
        <xdr:cNvSpPr txBox="1">
          <a:spLocks noChangeArrowheads="1"/>
        </xdr:cNvSpPr>
      </xdr:nvSpPr>
      <xdr:spPr bwMode="auto">
        <a:xfrm>
          <a:off x="5253404"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540" name="Text Box 15">
          <a:extLst>
            <a:ext uri="{FF2B5EF4-FFF2-40B4-BE49-F238E27FC236}">
              <a16:creationId xmlns:a16="http://schemas.microsoft.com/office/drawing/2014/main" id="{572E3C8E-6CE7-44F3-89B9-EAAA55E9E059}"/>
            </a:ext>
          </a:extLst>
        </xdr:cNvPr>
        <xdr:cNvSpPr txBox="1">
          <a:spLocks noChangeArrowheads="1"/>
        </xdr:cNvSpPr>
      </xdr:nvSpPr>
      <xdr:spPr bwMode="auto">
        <a:xfrm>
          <a:off x="5253404"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541" name="Text Box 15">
          <a:extLst>
            <a:ext uri="{FF2B5EF4-FFF2-40B4-BE49-F238E27FC236}">
              <a16:creationId xmlns:a16="http://schemas.microsoft.com/office/drawing/2014/main" id="{855E7E8F-A814-4390-A7F9-CE75857D82C4}"/>
            </a:ext>
          </a:extLst>
        </xdr:cNvPr>
        <xdr:cNvSpPr txBox="1">
          <a:spLocks noChangeArrowheads="1"/>
        </xdr:cNvSpPr>
      </xdr:nvSpPr>
      <xdr:spPr bwMode="auto">
        <a:xfrm>
          <a:off x="5253404"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413</xdr:row>
      <xdr:rowOff>0</xdr:rowOff>
    </xdr:from>
    <xdr:ext cx="85725" cy="221876"/>
    <xdr:sp macro="" textlink="">
      <xdr:nvSpPr>
        <xdr:cNvPr id="1542" name="Text Box 15">
          <a:extLst>
            <a:ext uri="{FF2B5EF4-FFF2-40B4-BE49-F238E27FC236}">
              <a16:creationId xmlns:a16="http://schemas.microsoft.com/office/drawing/2014/main" id="{C5C4E5A1-CB38-4E8D-9B7C-5586B0114729}"/>
            </a:ext>
          </a:extLst>
        </xdr:cNvPr>
        <xdr:cNvSpPr txBox="1">
          <a:spLocks noChangeArrowheads="1"/>
        </xdr:cNvSpPr>
      </xdr:nvSpPr>
      <xdr:spPr bwMode="auto">
        <a:xfrm>
          <a:off x="4564673"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43" name="Text Box 15">
          <a:extLst>
            <a:ext uri="{FF2B5EF4-FFF2-40B4-BE49-F238E27FC236}">
              <a16:creationId xmlns:a16="http://schemas.microsoft.com/office/drawing/2014/main" id="{5E729ECF-4961-4993-895C-7D663963F5B1}"/>
            </a:ext>
          </a:extLst>
        </xdr:cNvPr>
        <xdr:cNvSpPr txBox="1">
          <a:spLocks noChangeArrowheads="1"/>
        </xdr:cNvSpPr>
      </xdr:nvSpPr>
      <xdr:spPr bwMode="auto">
        <a:xfrm>
          <a:off x="5832231"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44" name="Text Box 15">
          <a:extLst>
            <a:ext uri="{FF2B5EF4-FFF2-40B4-BE49-F238E27FC236}">
              <a16:creationId xmlns:a16="http://schemas.microsoft.com/office/drawing/2014/main" id="{66F7D27D-683A-4581-8CF0-7C3A4CC4D183}"/>
            </a:ext>
          </a:extLst>
        </xdr:cNvPr>
        <xdr:cNvSpPr txBox="1">
          <a:spLocks noChangeArrowheads="1"/>
        </xdr:cNvSpPr>
      </xdr:nvSpPr>
      <xdr:spPr bwMode="auto">
        <a:xfrm>
          <a:off x="5832231"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45" name="Text Box 15">
          <a:extLst>
            <a:ext uri="{FF2B5EF4-FFF2-40B4-BE49-F238E27FC236}">
              <a16:creationId xmlns:a16="http://schemas.microsoft.com/office/drawing/2014/main" id="{C042DA93-D13B-4763-96B7-7B69B829FBBC}"/>
            </a:ext>
          </a:extLst>
        </xdr:cNvPr>
        <xdr:cNvSpPr txBox="1">
          <a:spLocks noChangeArrowheads="1"/>
        </xdr:cNvSpPr>
      </xdr:nvSpPr>
      <xdr:spPr bwMode="auto">
        <a:xfrm>
          <a:off x="5832231"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46" name="Text Box 15">
          <a:extLst>
            <a:ext uri="{FF2B5EF4-FFF2-40B4-BE49-F238E27FC236}">
              <a16:creationId xmlns:a16="http://schemas.microsoft.com/office/drawing/2014/main" id="{E06668CF-90E3-48D1-A5D1-C4AA5CBE953D}"/>
            </a:ext>
          </a:extLst>
        </xdr:cNvPr>
        <xdr:cNvSpPr txBox="1">
          <a:spLocks noChangeArrowheads="1"/>
        </xdr:cNvSpPr>
      </xdr:nvSpPr>
      <xdr:spPr bwMode="auto">
        <a:xfrm>
          <a:off x="5832231"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547" name="Text Box 15">
          <a:extLst>
            <a:ext uri="{FF2B5EF4-FFF2-40B4-BE49-F238E27FC236}">
              <a16:creationId xmlns:a16="http://schemas.microsoft.com/office/drawing/2014/main" id="{F4B687E0-98BF-4F73-AEE4-C6B9440C0C51}"/>
            </a:ext>
          </a:extLst>
        </xdr:cNvPr>
        <xdr:cNvSpPr txBox="1">
          <a:spLocks noChangeArrowheads="1"/>
        </xdr:cNvSpPr>
      </xdr:nvSpPr>
      <xdr:spPr bwMode="auto">
        <a:xfrm>
          <a:off x="5253404"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548" name="Text Box 15">
          <a:extLst>
            <a:ext uri="{FF2B5EF4-FFF2-40B4-BE49-F238E27FC236}">
              <a16:creationId xmlns:a16="http://schemas.microsoft.com/office/drawing/2014/main" id="{DD24ADB5-9947-4A61-9813-1A391D4CAAAA}"/>
            </a:ext>
          </a:extLst>
        </xdr:cNvPr>
        <xdr:cNvSpPr txBox="1">
          <a:spLocks noChangeArrowheads="1"/>
        </xdr:cNvSpPr>
      </xdr:nvSpPr>
      <xdr:spPr bwMode="auto">
        <a:xfrm>
          <a:off x="5253404"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549" name="Text Box 15">
          <a:extLst>
            <a:ext uri="{FF2B5EF4-FFF2-40B4-BE49-F238E27FC236}">
              <a16:creationId xmlns:a16="http://schemas.microsoft.com/office/drawing/2014/main" id="{CDD30DFF-646D-4DF7-ACF8-2B000D93185C}"/>
            </a:ext>
          </a:extLst>
        </xdr:cNvPr>
        <xdr:cNvSpPr txBox="1">
          <a:spLocks noChangeArrowheads="1"/>
        </xdr:cNvSpPr>
      </xdr:nvSpPr>
      <xdr:spPr bwMode="auto">
        <a:xfrm>
          <a:off x="5253404"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550" name="Text Box 15">
          <a:extLst>
            <a:ext uri="{FF2B5EF4-FFF2-40B4-BE49-F238E27FC236}">
              <a16:creationId xmlns:a16="http://schemas.microsoft.com/office/drawing/2014/main" id="{C9778BA8-3C9C-4846-86ED-3DF2E5B72E4E}"/>
            </a:ext>
          </a:extLst>
        </xdr:cNvPr>
        <xdr:cNvSpPr txBox="1">
          <a:spLocks noChangeArrowheads="1"/>
        </xdr:cNvSpPr>
      </xdr:nvSpPr>
      <xdr:spPr bwMode="auto">
        <a:xfrm>
          <a:off x="5253404"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414</xdr:row>
      <xdr:rowOff>0</xdr:rowOff>
    </xdr:from>
    <xdr:ext cx="85725" cy="221876"/>
    <xdr:sp macro="" textlink="">
      <xdr:nvSpPr>
        <xdr:cNvPr id="1551" name="Text Box 15">
          <a:extLst>
            <a:ext uri="{FF2B5EF4-FFF2-40B4-BE49-F238E27FC236}">
              <a16:creationId xmlns:a16="http://schemas.microsoft.com/office/drawing/2014/main" id="{DD055021-6735-4BE7-BB6F-479C895F9078}"/>
            </a:ext>
          </a:extLst>
        </xdr:cNvPr>
        <xdr:cNvSpPr txBox="1">
          <a:spLocks noChangeArrowheads="1"/>
        </xdr:cNvSpPr>
      </xdr:nvSpPr>
      <xdr:spPr bwMode="auto">
        <a:xfrm>
          <a:off x="4564673"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414</xdr:row>
      <xdr:rowOff>0</xdr:rowOff>
    </xdr:from>
    <xdr:ext cx="85725" cy="221876"/>
    <xdr:sp macro="" textlink="">
      <xdr:nvSpPr>
        <xdr:cNvPr id="1552" name="Text Box 15">
          <a:extLst>
            <a:ext uri="{FF2B5EF4-FFF2-40B4-BE49-F238E27FC236}">
              <a16:creationId xmlns:a16="http://schemas.microsoft.com/office/drawing/2014/main" id="{16BB55D6-F597-491E-B8DD-5633424208FB}"/>
            </a:ext>
          </a:extLst>
        </xdr:cNvPr>
        <xdr:cNvSpPr txBox="1">
          <a:spLocks noChangeArrowheads="1"/>
        </xdr:cNvSpPr>
      </xdr:nvSpPr>
      <xdr:spPr bwMode="auto">
        <a:xfrm>
          <a:off x="4564673"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413</xdr:row>
      <xdr:rowOff>0</xdr:rowOff>
    </xdr:from>
    <xdr:ext cx="85725" cy="221876"/>
    <xdr:sp macro="" textlink="">
      <xdr:nvSpPr>
        <xdr:cNvPr id="1553" name="Text Box 15">
          <a:extLst>
            <a:ext uri="{FF2B5EF4-FFF2-40B4-BE49-F238E27FC236}">
              <a16:creationId xmlns:a16="http://schemas.microsoft.com/office/drawing/2014/main" id="{512F9E89-0846-4AF7-AC9B-B6E8A21B36B0}"/>
            </a:ext>
          </a:extLst>
        </xdr:cNvPr>
        <xdr:cNvSpPr txBox="1">
          <a:spLocks noChangeArrowheads="1"/>
        </xdr:cNvSpPr>
      </xdr:nvSpPr>
      <xdr:spPr bwMode="auto">
        <a:xfrm>
          <a:off x="4564673"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54" name="Text Box 15">
          <a:extLst>
            <a:ext uri="{FF2B5EF4-FFF2-40B4-BE49-F238E27FC236}">
              <a16:creationId xmlns:a16="http://schemas.microsoft.com/office/drawing/2014/main" id="{DA08D1D3-77DE-45D5-B1F4-9106362106E5}"/>
            </a:ext>
          </a:extLst>
        </xdr:cNvPr>
        <xdr:cNvSpPr txBox="1">
          <a:spLocks noChangeArrowheads="1"/>
        </xdr:cNvSpPr>
      </xdr:nvSpPr>
      <xdr:spPr bwMode="auto">
        <a:xfrm>
          <a:off x="5832231"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55" name="Text Box 15">
          <a:extLst>
            <a:ext uri="{FF2B5EF4-FFF2-40B4-BE49-F238E27FC236}">
              <a16:creationId xmlns:a16="http://schemas.microsoft.com/office/drawing/2014/main" id="{2EB81126-6B96-45E8-A59C-58A16392AED8}"/>
            </a:ext>
          </a:extLst>
        </xdr:cNvPr>
        <xdr:cNvSpPr txBox="1">
          <a:spLocks noChangeArrowheads="1"/>
        </xdr:cNvSpPr>
      </xdr:nvSpPr>
      <xdr:spPr bwMode="auto">
        <a:xfrm>
          <a:off x="5832231"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56" name="Text Box 15">
          <a:extLst>
            <a:ext uri="{FF2B5EF4-FFF2-40B4-BE49-F238E27FC236}">
              <a16:creationId xmlns:a16="http://schemas.microsoft.com/office/drawing/2014/main" id="{B9ADFFDC-2A3F-4B3B-BA47-0DE162AFDAC8}"/>
            </a:ext>
          </a:extLst>
        </xdr:cNvPr>
        <xdr:cNvSpPr txBox="1">
          <a:spLocks noChangeArrowheads="1"/>
        </xdr:cNvSpPr>
      </xdr:nvSpPr>
      <xdr:spPr bwMode="auto">
        <a:xfrm>
          <a:off x="5832231"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413</xdr:row>
      <xdr:rowOff>0</xdr:rowOff>
    </xdr:from>
    <xdr:ext cx="85725" cy="221876"/>
    <xdr:sp macro="" textlink="">
      <xdr:nvSpPr>
        <xdr:cNvPr id="1557" name="Text Box 15">
          <a:extLst>
            <a:ext uri="{FF2B5EF4-FFF2-40B4-BE49-F238E27FC236}">
              <a16:creationId xmlns:a16="http://schemas.microsoft.com/office/drawing/2014/main" id="{7426403A-7D85-436A-AF16-3C661D399A1A}"/>
            </a:ext>
          </a:extLst>
        </xdr:cNvPr>
        <xdr:cNvSpPr txBox="1">
          <a:spLocks noChangeArrowheads="1"/>
        </xdr:cNvSpPr>
      </xdr:nvSpPr>
      <xdr:spPr bwMode="auto">
        <a:xfrm>
          <a:off x="5832231"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558" name="Text Box 15">
          <a:extLst>
            <a:ext uri="{FF2B5EF4-FFF2-40B4-BE49-F238E27FC236}">
              <a16:creationId xmlns:a16="http://schemas.microsoft.com/office/drawing/2014/main" id="{34F57642-CAF0-4BB5-904F-CE17C74CEE11}"/>
            </a:ext>
          </a:extLst>
        </xdr:cNvPr>
        <xdr:cNvSpPr txBox="1">
          <a:spLocks noChangeArrowheads="1"/>
        </xdr:cNvSpPr>
      </xdr:nvSpPr>
      <xdr:spPr bwMode="auto">
        <a:xfrm>
          <a:off x="5253404"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559" name="Text Box 15">
          <a:extLst>
            <a:ext uri="{FF2B5EF4-FFF2-40B4-BE49-F238E27FC236}">
              <a16:creationId xmlns:a16="http://schemas.microsoft.com/office/drawing/2014/main" id="{E216F1FF-C17E-4DAB-86E2-B201AED4DC01}"/>
            </a:ext>
          </a:extLst>
        </xdr:cNvPr>
        <xdr:cNvSpPr txBox="1">
          <a:spLocks noChangeArrowheads="1"/>
        </xdr:cNvSpPr>
      </xdr:nvSpPr>
      <xdr:spPr bwMode="auto">
        <a:xfrm>
          <a:off x="5253404"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560" name="Text Box 15">
          <a:extLst>
            <a:ext uri="{FF2B5EF4-FFF2-40B4-BE49-F238E27FC236}">
              <a16:creationId xmlns:a16="http://schemas.microsoft.com/office/drawing/2014/main" id="{64FF868B-A4A6-41CD-8B03-85B5B93C56F7}"/>
            </a:ext>
          </a:extLst>
        </xdr:cNvPr>
        <xdr:cNvSpPr txBox="1">
          <a:spLocks noChangeArrowheads="1"/>
        </xdr:cNvSpPr>
      </xdr:nvSpPr>
      <xdr:spPr bwMode="auto">
        <a:xfrm>
          <a:off x="5253404"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413</xdr:row>
      <xdr:rowOff>0</xdr:rowOff>
    </xdr:from>
    <xdr:ext cx="85725" cy="221876"/>
    <xdr:sp macro="" textlink="">
      <xdr:nvSpPr>
        <xdr:cNvPr id="1561" name="Text Box 15">
          <a:extLst>
            <a:ext uri="{FF2B5EF4-FFF2-40B4-BE49-F238E27FC236}">
              <a16:creationId xmlns:a16="http://schemas.microsoft.com/office/drawing/2014/main" id="{0903A575-A22E-428A-AAAE-185A7C4EDA56}"/>
            </a:ext>
          </a:extLst>
        </xdr:cNvPr>
        <xdr:cNvSpPr txBox="1">
          <a:spLocks noChangeArrowheads="1"/>
        </xdr:cNvSpPr>
      </xdr:nvSpPr>
      <xdr:spPr bwMode="auto">
        <a:xfrm>
          <a:off x="5253404" y="74668673"/>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414</xdr:row>
      <xdr:rowOff>0</xdr:rowOff>
    </xdr:from>
    <xdr:ext cx="85725" cy="221876"/>
    <xdr:sp macro="" textlink="">
      <xdr:nvSpPr>
        <xdr:cNvPr id="1562" name="Text Box 15">
          <a:extLst>
            <a:ext uri="{FF2B5EF4-FFF2-40B4-BE49-F238E27FC236}">
              <a16:creationId xmlns:a16="http://schemas.microsoft.com/office/drawing/2014/main" id="{2BD13ECC-E6C1-46C9-83C2-A3CC8D7F35F1}"/>
            </a:ext>
          </a:extLst>
        </xdr:cNvPr>
        <xdr:cNvSpPr txBox="1">
          <a:spLocks noChangeArrowheads="1"/>
        </xdr:cNvSpPr>
      </xdr:nvSpPr>
      <xdr:spPr bwMode="auto">
        <a:xfrm>
          <a:off x="5832231"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414</xdr:row>
      <xdr:rowOff>0</xdr:rowOff>
    </xdr:from>
    <xdr:ext cx="85725" cy="221876"/>
    <xdr:sp macro="" textlink="">
      <xdr:nvSpPr>
        <xdr:cNvPr id="1563" name="Text Box 15">
          <a:extLst>
            <a:ext uri="{FF2B5EF4-FFF2-40B4-BE49-F238E27FC236}">
              <a16:creationId xmlns:a16="http://schemas.microsoft.com/office/drawing/2014/main" id="{A47593E4-5CD0-42D7-8423-2FD7CBC2EDF5}"/>
            </a:ext>
          </a:extLst>
        </xdr:cNvPr>
        <xdr:cNvSpPr txBox="1">
          <a:spLocks noChangeArrowheads="1"/>
        </xdr:cNvSpPr>
      </xdr:nvSpPr>
      <xdr:spPr bwMode="auto">
        <a:xfrm>
          <a:off x="5832231"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414</xdr:row>
      <xdr:rowOff>0</xdr:rowOff>
    </xdr:from>
    <xdr:ext cx="85725" cy="221876"/>
    <xdr:sp macro="" textlink="">
      <xdr:nvSpPr>
        <xdr:cNvPr id="1564" name="Text Box 15">
          <a:extLst>
            <a:ext uri="{FF2B5EF4-FFF2-40B4-BE49-F238E27FC236}">
              <a16:creationId xmlns:a16="http://schemas.microsoft.com/office/drawing/2014/main" id="{608264C8-839C-4ECE-9FBB-72233DD67C9A}"/>
            </a:ext>
          </a:extLst>
        </xdr:cNvPr>
        <xdr:cNvSpPr txBox="1">
          <a:spLocks noChangeArrowheads="1"/>
        </xdr:cNvSpPr>
      </xdr:nvSpPr>
      <xdr:spPr bwMode="auto">
        <a:xfrm>
          <a:off x="5832231"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414</xdr:row>
      <xdr:rowOff>0</xdr:rowOff>
    </xdr:from>
    <xdr:ext cx="85725" cy="221876"/>
    <xdr:sp macro="" textlink="">
      <xdr:nvSpPr>
        <xdr:cNvPr id="1565" name="Text Box 15">
          <a:extLst>
            <a:ext uri="{FF2B5EF4-FFF2-40B4-BE49-F238E27FC236}">
              <a16:creationId xmlns:a16="http://schemas.microsoft.com/office/drawing/2014/main" id="{9478EF20-6A5D-45F3-A0A0-EF63364B8634}"/>
            </a:ext>
          </a:extLst>
        </xdr:cNvPr>
        <xdr:cNvSpPr txBox="1">
          <a:spLocks noChangeArrowheads="1"/>
        </xdr:cNvSpPr>
      </xdr:nvSpPr>
      <xdr:spPr bwMode="auto">
        <a:xfrm>
          <a:off x="5832231"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414</xdr:row>
      <xdr:rowOff>0</xdr:rowOff>
    </xdr:from>
    <xdr:ext cx="85725" cy="221876"/>
    <xdr:sp macro="" textlink="">
      <xdr:nvSpPr>
        <xdr:cNvPr id="1566" name="Text Box 15">
          <a:extLst>
            <a:ext uri="{FF2B5EF4-FFF2-40B4-BE49-F238E27FC236}">
              <a16:creationId xmlns:a16="http://schemas.microsoft.com/office/drawing/2014/main" id="{E58D2D7D-B3AE-47FC-88C2-E196B070EE88}"/>
            </a:ext>
          </a:extLst>
        </xdr:cNvPr>
        <xdr:cNvSpPr txBox="1">
          <a:spLocks noChangeArrowheads="1"/>
        </xdr:cNvSpPr>
      </xdr:nvSpPr>
      <xdr:spPr bwMode="auto">
        <a:xfrm>
          <a:off x="5253404"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414</xdr:row>
      <xdr:rowOff>0</xdr:rowOff>
    </xdr:from>
    <xdr:ext cx="85725" cy="221876"/>
    <xdr:sp macro="" textlink="">
      <xdr:nvSpPr>
        <xdr:cNvPr id="1567" name="Text Box 15">
          <a:extLst>
            <a:ext uri="{FF2B5EF4-FFF2-40B4-BE49-F238E27FC236}">
              <a16:creationId xmlns:a16="http://schemas.microsoft.com/office/drawing/2014/main" id="{6E7D037A-D8DC-4E87-8F23-7F30E5837291}"/>
            </a:ext>
          </a:extLst>
        </xdr:cNvPr>
        <xdr:cNvSpPr txBox="1">
          <a:spLocks noChangeArrowheads="1"/>
        </xdr:cNvSpPr>
      </xdr:nvSpPr>
      <xdr:spPr bwMode="auto">
        <a:xfrm>
          <a:off x="5253404"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414</xdr:row>
      <xdr:rowOff>0</xdr:rowOff>
    </xdr:from>
    <xdr:ext cx="85725" cy="221876"/>
    <xdr:sp macro="" textlink="">
      <xdr:nvSpPr>
        <xdr:cNvPr id="1568" name="Text Box 15">
          <a:extLst>
            <a:ext uri="{FF2B5EF4-FFF2-40B4-BE49-F238E27FC236}">
              <a16:creationId xmlns:a16="http://schemas.microsoft.com/office/drawing/2014/main" id="{A43110B2-45C9-46A7-8A2B-959086157D68}"/>
            </a:ext>
          </a:extLst>
        </xdr:cNvPr>
        <xdr:cNvSpPr txBox="1">
          <a:spLocks noChangeArrowheads="1"/>
        </xdr:cNvSpPr>
      </xdr:nvSpPr>
      <xdr:spPr bwMode="auto">
        <a:xfrm>
          <a:off x="5253404"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414</xdr:row>
      <xdr:rowOff>0</xdr:rowOff>
    </xdr:from>
    <xdr:ext cx="85725" cy="221876"/>
    <xdr:sp macro="" textlink="">
      <xdr:nvSpPr>
        <xdr:cNvPr id="1569" name="Text Box 15">
          <a:extLst>
            <a:ext uri="{FF2B5EF4-FFF2-40B4-BE49-F238E27FC236}">
              <a16:creationId xmlns:a16="http://schemas.microsoft.com/office/drawing/2014/main" id="{C733A341-7977-49A9-BD5F-2C89BD08E4EA}"/>
            </a:ext>
          </a:extLst>
        </xdr:cNvPr>
        <xdr:cNvSpPr txBox="1">
          <a:spLocks noChangeArrowheads="1"/>
        </xdr:cNvSpPr>
      </xdr:nvSpPr>
      <xdr:spPr bwMode="auto">
        <a:xfrm>
          <a:off x="4564673"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414</xdr:row>
      <xdr:rowOff>0</xdr:rowOff>
    </xdr:from>
    <xdr:ext cx="85725" cy="221876"/>
    <xdr:sp macro="" textlink="">
      <xdr:nvSpPr>
        <xdr:cNvPr id="1570" name="Text Box 15">
          <a:extLst>
            <a:ext uri="{FF2B5EF4-FFF2-40B4-BE49-F238E27FC236}">
              <a16:creationId xmlns:a16="http://schemas.microsoft.com/office/drawing/2014/main" id="{AB0CCF8B-2489-4BB8-A223-204D699AA7C7}"/>
            </a:ext>
          </a:extLst>
        </xdr:cNvPr>
        <xdr:cNvSpPr txBox="1">
          <a:spLocks noChangeArrowheads="1"/>
        </xdr:cNvSpPr>
      </xdr:nvSpPr>
      <xdr:spPr bwMode="auto">
        <a:xfrm>
          <a:off x="5832231"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414</xdr:row>
      <xdr:rowOff>0</xdr:rowOff>
    </xdr:from>
    <xdr:ext cx="85725" cy="221876"/>
    <xdr:sp macro="" textlink="">
      <xdr:nvSpPr>
        <xdr:cNvPr id="1571" name="Text Box 15">
          <a:extLst>
            <a:ext uri="{FF2B5EF4-FFF2-40B4-BE49-F238E27FC236}">
              <a16:creationId xmlns:a16="http://schemas.microsoft.com/office/drawing/2014/main" id="{653D12C1-54FF-4323-82FE-87B14D6CD9DF}"/>
            </a:ext>
          </a:extLst>
        </xdr:cNvPr>
        <xdr:cNvSpPr txBox="1">
          <a:spLocks noChangeArrowheads="1"/>
        </xdr:cNvSpPr>
      </xdr:nvSpPr>
      <xdr:spPr bwMode="auto">
        <a:xfrm>
          <a:off x="5832231"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414</xdr:row>
      <xdr:rowOff>0</xdr:rowOff>
    </xdr:from>
    <xdr:ext cx="85725" cy="221876"/>
    <xdr:sp macro="" textlink="">
      <xdr:nvSpPr>
        <xdr:cNvPr id="1572" name="Text Box 15">
          <a:extLst>
            <a:ext uri="{FF2B5EF4-FFF2-40B4-BE49-F238E27FC236}">
              <a16:creationId xmlns:a16="http://schemas.microsoft.com/office/drawing/2014/main" id="{84059553-5E63-4FBE-901C-E7868B5D59D7}"/>
            </a:ext>
          </a:extLst>
        </xdr:cNvPr>
        <xdr:cNvSpPr txBox="1">
          <a:spLocks noChangeArrowheads="1"/>
        </xdr:cNvSpPr>
      </xdr:nvSpPr>
      <xdr:spPr bwMode="auto">
        <a:xfrm>
          <a:off x="5832231"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414</xdr:row>
      <xdr:rowOff>0</xdr:rowOff>
    </xdr:from>
    <xdr:ext cx="85725" cy="221876"/>
    <xdr:sp macro="" textlink="">
      <xdr:nvSpPr>
        <xdr:cNvPr id="1573" name="Text Box 15">
          <a:extLst>
            <a:ext uri="{FF2B5EF4-FFF2-40B4-BE49-F238E27FC236}">
              <a16:creationId xmlns:a16="http://schemas.microsoft.com/office/drawing/2014/main" id="{9FA3F12B-519D-459B-9909-81BBF64D57B8}"/>
            </a:ext>
          </a:extLst>
        </xdr:cNvPr>
        <xdr:cNvSpPr txBox="1">
          <a:spLocks noChangeArrowheads="1"/>
        </xdr:cNvSpPr>
      </xdr:nvSpPr>
      <xdr:spPr bwMode="auto">
        <a:xfrm>
          <a:off x="5832231"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414</xdr:row>
      <xdr:rowOff>0</xdr:rowOff>
    </xdr:from>
    <xdr:ext cx="85725" cy="221876"/>
    <xdr:sp macro="" textlink="">
      <xdr:nvSpPr>
        <xdr:cNvPr id="1574" name="Text Box 15">
          <a:extLst>
            <a:ext uri="{FF2B5EF4-FFF2-40B4-BE49-F238E27FC236}">
              <a16:creationId xmlns:a16="http://schemas.microsoft.com/office/drawing/2014/main" id="{096BFB76-B138-40A6-B96A-6519A589B663}"/>
            </a:ext>
          </a:extLst>
        </xdr:cNvPr>
        <xdr:cNvSpPr txBox="1">
          <a:spLocks noChangeArrowheads="1"/>
        </xdr:cNvSpPr>
      </xdr:nvSpPr>
      <xdr:spPr bwMode="auto">
        <a:xfrm>
          <a:off x="5253404"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414</xdr:row>
      <xdr:rowOff>0</xdr:rowOff>
    </xdr:from>
    <xdr:ext cx="85725" cy="221876"/>
    <xdr:sp macro="" textlink="">
      <xdr:nvSpPr>
        <xdr:cNvPr id="1575" name="Text Box 15">
          <a:extLst>
            <a:ext uri="{FF2B5EF4-FFF2-40B4-BE49-F238E27FC236}">
              <a16:creationId xmlns:a16="http://schemas.microsoft.com/office/drawing/2014/main" id="{AEEDB1E9-D2BE-425A-B870-1E7301AC9059}"/>
            </a:ext>
          </a:extLst>
        </xdr:cNvPr>
        <xdr:cNvSpPr txBox="1">
          <a:spLocks noChangeArrowheads="1"/>
        </xdr:cNvSpPr>
      </xdr:nvSpPr>
      <xdr:spPr bwMode="auto">
        <a:xfrm>
          <a:off x="5253404"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414</xdr:row>
      <xdr:rowOff>0</xdr:rowOff>
    </xdr:from>
    <xdr:ext cx="85725" cy="221876"/>
    <xdr:sp macro="" textlink="">
      <xdr:nvSpPr>
        <xdr:cNvPr id="1576" name="Text Box 15">
          <a:extLst>
            <a:ext uri="{FF2B5EF4-FFF2-40B4-BE49-F238E27FC236}">
              <a16:creationId xmlns:a16="http://schemas.microsoft.com/office/drawing/2014/main" id="{3A1C327A-B417-4494-AEF8-13581E32E6C1}"/>
            </a:ext>
          </a:extLst>
        </xdr:cNvPr>
        <xdr:cNvSpPr txBox="1">
          <a:spLocks noChangeArrowheads="1"/>
        </xdr:cNvSpPr>
      </xdr:nvSpPr>
      <xdr:spPr bwMode="auto">
        <a:xfrm>
          <a:off x="5253404"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414</xdr:row>
      <xdr:rowOff>0</xdr:rowOff>
    </xdr:from>
    <xdr:ext cx="85725" cy="221876"/>
    <xdr:sp macro="" textlink="">
      <xdr:nvSpPr>
        <xdr:cNvPr id="1577" name="Text Box 15">
          <a:extLst>
            <a:ext uri="{FF2B5EF4-FFF2-40B4-BE49-F238E27FC236}">
              <a16:creationId xmlns:a16="http://schemas.microsoft.com/office/drawing/2014/main" id="{EF4300F9-B9FE-4BF0-ABAB-5F80E6A4B67F}"/>
            </a:ext>
          </a:extLst>
        </xdr:cNvPr>
        <xdr:cNvSpPr txBox="1">
          <a:spLocks noChangeArrowheads="1"/>
        </xdr:cNvSpPr>
      </xdr:nvSpPr>
      <xdr:spPr bwMode="auto">
        <a:xfrm>
          <a:off x="5253404"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414</xdr:row>
      <xdr:rowOff>0</xdr:rowOff>
    </xdr:from>
    <xdr:ext cx="85725" cy="221876"/>
    <xdr:sp macro="" textlink="">
      <xdr:nvSpPr>
        <xdr:cNvPr id="1578" name="Text Box 15">
          <a:extLst>
            <a:ext uri="{FF2B5EF4-FFF2-40B4-BE49-F238E27FC236}">
              <a16:creationId xmlns:a16="http://schemas.microsoft.com/office/drawing/2014/main" id="{A4023A85-6C85-451E-A7A7-087483E6DE39}"/>
            </a:ext>
          </a:extLst>
        </xdr:cNvPr>
        <xdr:cNvSpPr txBox="1">
          <a:spLocks noChangeArrowheads="1"/>
        </xdr:cNvSpPr>
      </xdr:nvSpPr>
      <xdr:spPr bwMode="auto">
        <a:xfrm>
          <a:off x="4564673"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414</xdr:row>
      <xdr:rowOff>0</xdr:rowOff>
    </xdr:from>
    <xdr:ext cx="85725" cy="221876"/>
    <xdr:sp macro="" textlink="">
      <xdr:nvSpPr>
        <xdr:cNvPr id="1579" name="Text Box 15">
          <a:extLst>
            <a:ext uri="{FF2B5EF4-FFF2-40B4-BE49-F238E27FC236}">
              <a16:creationId xmlns:a16="http://schemas.microsoft.com/office/drawing/2014/main" id="{9BA28730-6BF4-4298-BFF5-2F0197F6B96D}"/>
            </a:ext>
          </a:extLst>
        </xdr:cNvPr>
        <xdr:cNvSpPr txBox="1">
          <a:spLocks noChangeArrowheads="1"/>
        </xdr:cNvSpPr>
      </xdr:nvSpPr>
      <xdr:spPr bwMode="auto">
        <a:xfrm>
          <a:off x="5832231"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414</xdr:row>
      <xdr:rowOff>0</xdr:rowOff>
    </xdr:from>
    <xdr:ext cx="85725" cy="221876"/>
    <xdr:sp macro="" textlink="">
      <xdr:nvSpPr>
        <xdr:cNvPr id="1580" name="Text Box 15">
          <a:extLst>
            <a:ext uri="{FF2B5EF4-FFF2-40B4-BE49-F238E27FC236}">
              <a16:creationId xmlns:a16="http://schemas.microsoft.com/office/drawing/2014/main" id="{537EFE04-F329-47A2-A750-94532879FBE3}"/>
            </a:ext>
          </a:extLst>
        </xdr:cNvPr>
        <xdr:cNvSpPr txBox="1">
          <a:spLocks noChangeArrowheads="1"/>
        </xdr:cNvSpPr>
      </xdr:nvSpPr>
      <xdr:spPr bwMode="auto">
        <a:xfrm>
          <a:off x="5832231"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414</xdr:row>
      <xdr:rowOff>0</xdr:rowOff>
    </xdr:from>
    <xdr:ext cx="85725" cy="221876"/>
    <xdr:sp macro="" textlink="">
      <xdr:nvSpPr>
        <xdr:cNvPr id="1581" name="Text Box 15">
          <a:extLst>
            <a:ext uri="{FF2B5EF4-FFF2-40B4-BE49-F238E27FC236}">
              <a16:creationId xmlns:a16="http://schemas.microsoft.com/office/drawing/2014/main" id="{4A11A184-72B1-46AB-8F84-5D1F617CA3EF}"/>
            </a:ext>
          </a:extLst>
        </xdr:cNvPr>
        <xdr:cNvSpPr txBox="1">
          <a:spLocks noChangeArrowheads="1"/>
        </xdr:cNvSpPr>
      </xdr:nvSpPr>
      <xdr:spPr bwMode="auto">
        <a:xfrm>
          <a:off x="5832231"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414</xdr:row>
      <xdr:rowOff>0</xdr:rowOff>
    </xdr:from>
    <xdr:ext cx="85725" cy="221876"/>
    <xdr:sp macro="" textlink="">
      <xdr:nvSpPr>
        <xdr:cNvPr id="1582" name="Text Box 15">
          <a:extLst>
            <a:ext uri="{FF2B5EF4-FFF2-40B4-BE49-F238E27FC236}">
              <a16:creationId xmlns:a16="http://schemas.microsoft.com/office/drawing/2014/main" id="{85521818-A44B-4565-BB30-99E76132A1E8}"/>
            </a:ext>
          </a:extLst>
        </xdr:cNvPr>
        <xdr:cNvSpPr txBox="1">
          <a:spLocks noChangeArrowheads="1"/>
        </xdr:cNvSpPr>
      </xdr:nvSpPr>
      <xdr:spPr bwMode="auto">
        <a:xfrm>
          <a:off x="5832231"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414</xdr:row>
      <xdr:rowOff>0</xdr:rowOff>
    </xdr:from>
    <xdr:ext cx="85725" cy="221876"/>
    <xdr:sp macro="" textlink="">
      <xdr:nvSpPr>
        <xdr:cNvPr id="1583" name="Text Box 15">
          <a:extLst>
            <a:ext uri="{FF2B5EF4-FFF2-40B4-BE49-F238E27FC236}">
              <a16:creationId xmlns:a16="http://schemas.microsoft.com/office/drawing/2014/main" id="{A809AD58-960C-47A9-AAE2-9C51B7BE4656}"/>
            </a:ext>
          </a:extLst>
        </xdr:cNvPr>
        <xdr:cNvSpPr txBox="1">
          <a:spLocks noChangeArrowheads="1"/>
        </xdr:cNvSpPr>
      </xdr:nvSpPr>
      <xdr:spPr bwMode="auto">
        <a:xfrm>
          <a:off x="5253404"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414</xdr:row>
      <xdr:rowOff>0</xdr:rowOff>
    </xdr:from>
    <xdr:ext cx="85725" cy="221876"/>
    <xdr:sp macro="" textlink="">
      <xdr:nvSpPr>
        <xdr:cNvPr id="1584" name="Text Box 15">
          <a:extLst>
            <a:ext uri="{FF2B5EF4-FFF2-40B4-BE49-F238E27FC236}">
              <a16:creationId xmlns:a16="http://schemas.microsoft.com/office/drawing/2014/main" id="{D1965357-FDCF-47FA-9FA3-A6AD17D58603}"/>
            </a:ext>
          </a:extLst>
        </xdr:cNvPr>
        <xdr:cNvSpPr txBox="1">
          <a:spLocks noChangeArrowheads="1"/>
        </xdr:cNvSpPr>
      </xdr:nvSpPr>
      <xdr:spPr bwMode="auto">
        <a:xfrm>
          <a:off x="5253404"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414</xdr:row>
      <xdr:rowOff>0</xdr:rowOff>
    </xdr:from>
    <xdr:ext cx="85725" cy="221876"/>
    <xdr:sp macro="" textlink="">
      <xdr:nvSpPr>
        <xdr:cNvPr id="1585" name="Text Box 15">
          <a:extLst>
            <a:ext uri="{FF2B5EF4-FFF2-40B4-BE49-F238E27FC236}">
              <a16:creationId xmlns:a16="http://schemas.microsoft.com/office/drawing/2014/main" id="{B9BD15FA-561E-4EF1-A14F-66FF9A5F522E}"/>
            </a:ext>
          </a:extLst>
        </xdr:cNvPr>
        <xdr:cNvSpPr txBox="1">
          <a:spLocks noChangeArrowheads="1"/>
        </xdr:cNvSpPr>
      </xdr:nvSpPr>
      <xdr:spPr bwMode="auto">
        <a:xfrm>
          <a:off x="5253404"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414</xdr:row>
      <xdr:rowOff>0</xdr:rowOff>
    </xdr:from>
    <xdr:ext cx="85725" cy="221876"/>
    <xdr:sp macro="" textlink="">
      <xdr:nvSpPr>
        <xdr:cNvPr id="1586" name="Text Box 15">
          <a:extLst>
            <a:ext uri="{FF2B5EF4-FFF2-40B4-BE49-F238E27FC236}">
              <a16:creationId xmlns:a16="http://schemas.microsoft.com/office/drawing/2014/main" id="{9E98969B-6ED1-4977-B651-128EB3DF6CC2}"/>
            </a:ext>
          </a:extLst>
        </xdr:cNvPr>
        <xdr:cNvSpPr txBox="1">
          <a:spLocks noChangeArrowheads="1"/>
        </xdr:cNvSpPr>
      </xdr:nvSpPr>
      <xdr:spPr bwMode="auto">
        <a:xfrm>
          <a:off x="5253404" y="7485184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416</xdr:row>
      <xdr:rowOff>0</xdr:rowOff>
    </xdr:from>
    <xdr:ext cx="85725" cy="221876"/>
    <xdr:sp macro="" textlink="">
      <xdr:nvSpPr>
        <xdr:cNvPr id="1587" name="Text Box 15">
          <a:extLst>
            <a:ext uri="{FF2B5EF4-FFF2-40B4-BE49-F238E27FC236}">
              <a16:creationId xmlns:a16="http://schemas.microsoft.com/office/drawing/2014/main" id="{F3D5CCEB-6F32-4740-96F0-0017E986F816}"/>
            </a:ext>
          </a:extLst>
        </xdr:cNvPr>
        <xdr:cNvSpPr txBox="1">
          <a:spLocks noChangeArrowheads="1"/>
        </xdr:cNvSpPr>
      </xdr:nvSpPr>
      <xdr:spPr bwMode="auto">
        <a:xfrm>
          <a:off x="4564673"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416</xdr:row>
      <xdr:rowOff>0</xdr:rowOff>
    </xdr:from>
    <xdr:ext cx="85725" cy="221876"/>
    <xdr:sp macro="" textlink="">
      <xdr:nvSpPr>
        <xdr:cNvPr id="1588" name="Text Box 15">
          <a:extLst>
            <a:ext uri="{FF2B5EF4-FFF2-40B4-BE49-F238E27FC236}">
              <a16:creationId xmlns:a16="http://schemas.microsoft.com/office/drawing/2014/main" id="{D837DBFA-3DBD-4D13-8B3D-D3089DB2A445}"/>
            </a:ext>
          </a:extLst>
        </xdr:cNvPr>
        <xdr:cNvSpPr txBox="1">
          <a:spLocks noChangeArrowheads="1"/>
        </xdr:cNvSpPr>
      </xdr:nvSpPr>
      <xdr:spPr bwMode="auto">
        <a:xfrm>
          <a:off x="4564673"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1589" name="Text Box 15">
          <a:extLst>
            <a:ext uri="{FF2B5EF4-FFF2-40B4-BE49-F238E27FC236}">
              <a16:creationId xmlns:a16="http://schemas.microsoft.com/office/drawing/2014/main" id="{589E31F8-7B67-4315-A2F1-CA602B448E7F}"/>
            </a:ext>
          </a:extLst>
        </xdr:cNvPr>
        <xdr:cNvSpPr txBox="1">
          <a:spLocks noChangeArrowheads="1"/>
        </xdr:cNvSpPr>
      </xdr:nvSpPr>
      <xdr:spPr bwMode="auto">
        <a:xfrm>
          <a:off x="5832231"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1590" name="Text Box 15">
          <a:extLst>
            <a:ext uri="{FF2B5EF4-FFF2-40B4-BE49-F238E27FC236}">
              <a16:creationId xmlns:a16="http://schemas.microsoft.com/office/drawing/2014/main" id="{11AF0335-7C75-4CA3-98B6-07378BA86EAA}"/>
            </a:ext>
          </a:extLst>
        </xdr:cNvPr>
        <xdr:cNvSpPr txBox="1">
          <a:spLocks noChangeArrowheads="1"/>
        </xdr:cNvSpPr>
      </xdr:nvSpPr>
      <xdr:spPr bwMode="auto">
        <a:xfrm>
          <a:off x="5832231"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1591" name="Text Box 15">
          <a:extLst>
            <a:ext uri="{FF2B5EF4-FFF2-40B4-BE49-F238E27FC236}">
              <a16:creationId xmlns:a16="http://schemas.microsoft.com/office/drawing/2014/main" id="{D9C0966D-2D17-4EFA-BB49-5FF60219F5C9}"/>
            </a:ext>
          </a:extLst>
        </xdr:cNvPr>
        <xdr:cNvSpPr txBox="1">
          <a:spLocks noChangeArrowheads="1"/>
        </xdr:cNvSpPr>
      </xdr:nvSpPr>
      <xdr:spPr bwMode="auto">
        <a:xfrm>
          <a:off x="5832231"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1592" name="Text Box 15">
          <a:extLst>
            <a:ext uri="{FF2B5EF4-FFF2-40B4-BE49-F238E27FC236}">
              <a16:creationId xmlns:a16="http://schemas.microsoft.com/office/drawing/2014/main" id="{7818FB37-C632-4318-A346-E32E3628C23D}"/>
            </a:ext>
          </a:extLst>
        </xdr:cNvPr>
        <xdr:cNvSpPr txBox="1">
          <a:spLocks noChangeArrowheads="1"/>
        </xdr:cNvSpPr>
      </xdr:nvSpPr>
      <xdr:spPr bwMode="auto">
        <a:xfrm>
          <a:off x="5832231"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1593" name="Text Box 15">
          <a:extLst>
            <a:ext uri="{FF2B5EF4-FFF2-40B4-BE49-F238E27FC236}">
              <a16:creationId xmlns:a16="http://schemas.microsoft.com/office/drawing/2014/main" id="{BD620E5B-990C-4761-ACE7-A7E9391D5B67}"/>
            </a:ext>
          </a:extLst>
        </xdr:cNvPr>
        <xdr:cNvSpPr txBox="1">
          <a:spLocks noChangeArrowheads="1"/>
        </xdr:cNvSpPr>
      </xdr:nvSpPr>
      <xdr:spPr bwMode="auto">
        <a:xfrm>
          <a:off x="5253404"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1594" name="Text Box 15">
          <a:extLst>
            <a:ext uri="{FF2B5EF4-FFF2-40B4-BE49-F238E27FC236}">
              <a16:creationId xmlns:a16="http://schemas.microsoft.com/office/drawing/2014/main" id="{66C2C20E-3180-451D-A18F-0E114064369D}"/>
            </a:ext>
          </a:extLst>
        </xdr:cNvPr>
        <xdr:cNvSpPr txBox="1">
          <a:spLocks noChangeArrowheads="1"/>
        </xdr:cNvSpPr>
      </xdr:nvSpPr>
      <xdr:spPr bwMode="auto">
        <a:xfrm>
          <a:off x="5253404"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1595" name="Text Box 15">
          <a:extLst>
            <a:ext uri="{FF2B5EF4-FFF2-40B4-BE49-F238E27FC236}">
              <a16:creationId xmlns:a16="http://schemas.microsoft.com/office/drawing/2014/main" id="{749D3C0E-00D8-4470-AFFD-BF1FB75E4FE1}"/>
            </a:ext>
          </a:extLst>
        </xdr:cNvPr>
        <xdr:cNvSpPr txBox="1">
          <a:spLocks noChangeArrowheads="1"/>
        </xdr:cNvSpPr>
      </xdr:nvSpPr>
      <xdr:spPr bwMode="auto">
        <a:xfrm>
          <a:off x="5253404"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416</xdr:row>
      <xdr:rowOff>0</xdr:rowOff>
    </xdr:from>
    <xdr:ext cx="85725" cy="221876"/>
    <xdr:sp macro="" textlink="">
      <xdr:nvSpPr>
        <xdr:cNvPr id="1596" name="Text Box 15">
          <a:extLst>
            <a:ext uri="{FF2B5EF4-FFF2-40B4-BE49-F238E27FC236}">
              <a16:creationId xmlns:a16="http://schemas.microsoft.com/office/drawing/2014/main" id="{93CFD2E7-2367-4A47-9039-D2EFA60E0713}"/>
            </a:ext>
          </a:extLst>
        </xdr:cNvPr>
        <xdr:cNvSpPr txBox="1">
          <a:spLocks noChangeArrowheads="1"/>
        </xdr:cNvSpPr>
      </xdr:nvSpPr>
      <xdr:spPr bwMode="auto">
        <a:xfrm>
          <a:off x="4564673"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1597" name="Text Box 15">
          <a:extLst>
            <a:ext uri="{FF2B5EF4-FFF2-40B4-BE49-F238E27FC236}">
              <a16:creationId xmlns:a16="http://schemas.microsoft.com/office/drawing/2014/main" id="{02179CB0-04B0-47AF-A5F8-DD18D27FDD21}"/>
            </a:ext>
          </a:extLst>
        </xdr:cNvPr>
        <xdr:cNvSpPr txBox="1">
          <a:spLocks noChangeArrowheads="1"/>
        </xdr:cNvSpPr>
      </xdr:nvSpPr>
      <xdr:spPr bwMode="auto">
        <a:xfrm>
          <a:off x="5832231"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1598" name="Text Box 15">
          <a:extLst>
            <a:ext uri="{FF2B5EF4-FFF2-40B4-BE49-F238E27FC236}">
              <a16:creationId xmlns:a16="http://schemas.microsoft.com/office/drawing/2014/main" id="{D4065452-4C2C-4BB8-BEDB-72A71763ECE4}"/>
            </a:ext>
          </a:extLst>
        </xdr:cNvPr>
        <xdr:cNvSpPr txBox="1">
          <a:spLocks noChangeArrowheads="1"/>
        </xdr:cNvSpPr>
      </xdr:nvSpPr>
      <xdr:spPr bwMode="auto">
        <a:xfrm>
          <a:off x="5832231"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1599" name="Text Box 15">
          <a:extLst>
            <a:ext uri="{FF2B5EF4-FFF2-40B4-BE49-F238E27FC236}">
              <a16:creationId xmlns:a16="http://schemas.microsoft.com/office/drawing/2014/main" id="{09719E10-CBDE-4102-BEC9-CEE5E0360CEC}"/>
            </a:ext>
          </a:extLst>
        </xdr:cNvPr>
        <xdr:cNvSpPr txBox="1">
          <a:spLocks noChangeArrowheads="1"/>
        </xdr:cNvSpPr>
      </xdr:nvSpPr>
      <xdr:spPr bwMode="auto">
        <a:xfrm>
          <a:off x="5832231"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1600" name="Text Box 15">
          <a:extLst>
            <a:ext uri="{FF2B5EF4-FFF2-40B4-BE49-F238E27FC236}">
              <a16:creationId xmlns:a16="http://schemas.microsoft.com/office/drawing/2014/main" id="{DEDB26CD-40B8-46F1-900D-8C824D6F86C6}"/>
            </a:ext>
          </a:extLst>
        </xdr:cNvPr>
        <xdr:cNvSpPr txBox="1">
          <a:spLocks noChangeArrowheads="1"/>
        </xdr:cNvSpPr>
      </xdr:nvSpPr>
      <xdr:spPr bwMode="auto">
        <a:xfrm>
          <a:off x="5832231"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1601" name="Text Box 15">
          <a:extLst>
            <a:ext uri="{FF2B5EF4-FFF2-40B4-BE49-F238E27FC236}">
              <a16:creationId xmlns:a16="http://schemas.microsoft.com/office/drawing/2014/main" id="{AD4C0061-2AEC-454E-A243-BC3065B3EEE0}"/>
            </a:ext>
          </a:extLst>
        </xdr:cNvPr>
        <xdr:cNvSpPr txBox="1">
          <a:spLocks noChangeArrowheads="1"/>
        </xdr:cNvSpPr>
      </xdr:nvSpPr>
      <xdr:spPr bwMode="auto">
        <a:xfrm>
          <a:off x="5253404"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1602" name="Text Box 15">
          <a:extLst>
            <a:ext uri="{FF2B5EF4-FFF2-40B4-BE49-F238E27FC236}">
              <a16:creationId xmlns:a16="http://schemas.microsoft.com/office/drawing/2014/main" id="{8B73757F-ECA2-4E4A-9497-AD46A0822019}"/>
            </a:ext>
          </a:extLst>
        </xdr:cNvPr>
        <xdr:cNvSpPr txBox="1">
          <a:spLocks noChangeArrowheads="1"/>
        </xdr:cNvSpPr>
      </xdr:nvSpPr>
      <xdr:spPr bwMode="auto">
        <a:xfrm>
          <a:off x="5253404"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1603" name="Text Box 15">
          <a:extLst>
            <a:ext uri="{FF2B5EF4-FFF2-40B4-BE49-F238E27FC236}">
              <a16:creationId xmlns:a16="http://schemas.microsoft.com/office/drawing/2014/main" id="{2228DF04-A1BB-4A2F-8AC8-4DF2C0DC6D14}"/>
            </a:ext>
          </a:extLst>
        </xdr:cNvPr>
        <xdr:cNvSpPr txBox="1">
          <a:spLocks noChangeArrowheads="1"/>
        </xdr:cNvSpPr>
      </xdr:nvSpPr>
      <xdr:spPr bwMode="auto">
        <a:xfrm>
          <a:off x="5253404"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1604" name="Text Box 15">
          <a:extLst>
            <a:ext uri="{FF2B5EF4-FFF2-40B4-BE49-F238E27FC236}">
              <a16:creationId xmlns:a16="http://schemas.microsoft.com/office/drawing/2014/main" id="{121FE96C-9BD8-4126-8F34-8903908D050A}"/>
            </a:ext>
          </a:extLst>
        </xdr:cNvPr>
        <xdr:cNvSpPr txBox="1">
          <a:spLocks noChangeArrowheads="1"/>
        </xdr:cNvSpPr>
      </xdr:nvSpPr>
      <xdr:spPr bwMode="auto">
        <a:xfrm>
          <a:off x="5253404"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417</xdr:row>
      <xdr:rowOff>0</xdr:rowOff>
    </xdr:from>
    <xdr:ext cx="85725" cy="221876"/>
    <xdr:sp macro="" textlink="">
      <xdr:nvSpPr>
        <xdr:cNvPr id="1605" name="Text Box 15">
          <a:extLst>
            <a:ext uri="{FF2B5EF4-FFF2-40B4-BE49-F238E27FC236}">
              <a16:creationId xmlns:a16="http://schemas.microsoft.com/office/drawing/2014/main" id="{C5A571BA-C167-4AD1-94A7-CD7CAE42E872}"/>
            </a:ext>
          </a:extLst>
        </xdr:cNvPr>
        <xdr:cNvSpPr txBox="1">
          <a:spLocks noChangeArrowheads="1"/>
        </xdr:cNvSpPr>
      </xdr:nvSpPr>
      <xdr:spPr bwMode="auto">
        <a:xfrm>
          <a:off x="4564673"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417</xdr:row>
      <xdr:rowOff>0</xdr:rowOff>
    </xdr:from>
    <xdr:ext cx="85725" cy="221876"/>
    <xdr:sp macro="" textlink="">
      <xdr:nvSpPr>
        <xdr:cNvPr id="1606" name="Text Box 15">
          <a:extLst>
            <a:ext uri="{FF2B5EF4-FFF2-40B4-BE49-F238E27FC236}">
              <a16:creationId xmlns:a16="http://schemas.microsoft.com/office/drawing/2014/main" id="{E820603A-42C6-4C37-98C1-95E9123C44A6}"/>
            </a:ext>
          </a:extLst>
        </xdr:cNvPr>
        <xdr:cNvSpPr txBox="1">
          <a:spLocks noChangeArrowheads="1"/>
        </xdr:cNvSpPr>
      </xdr:nvSpPr>
      <xdr:spPr bwMode="auto">
        <a:xfrm>
          <a:off x="4564673"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416</xdr:row>
      <xdr:rowOff>0</xdr:rowOff>
    </xdr:from>
    <xdr:ext cx="85725" cy="221876"/>
    <xdr:sp macro="" textlink="">
      <xdr:nvSpPr>
        <xdr:cNvPr id="1607" name="Text Box 15">
          <a:extLst>
            <a:ext uri="{FF2B5EF4-FFF2-40B4-BE49-F238E27FC236}">
              <a16:creationId xmlns:a16="http://schemas.microsoft.com/office/drawing/2014/main" id="{22ED6BAC-2BE8-4A27-9BF4-CE5014E9A7DF}"/>
            </a:ext>
          </a:extLst>
        </xdr:cNvPr>
        <xdr:cNvSpPr txBox="1">
          <a:spLocks noChangeArrowheads="1"/>
        </xdr:cNvSpPr>
      </xdr:nvSpPr>
      <xdr:spPr bwMode="auto">
        <a:xfrm>
          <a:off x="4564673"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1608" name="Text Box 15">
          <a:extLst>
            <a:ext uri="{FF2B5EF4-FFF2-40B4-BE49-F238E27FC236}">
              <a16:creationId xmlns:a16="http://schemas.microsoft.com/office/drawing/2014/main" id="{347C039F-845D-4816-81E8-AD9F537F6F0D}"/>
            </a:ext>
          </a:extLst>
        </xdr:cNvPr>
        <xdr:cNvSpPr txBox="1">
          <a:spLocks noChangeArrowheads="1"/>
        </xdr:cNvSpPr>
      </xdr:nvSpPr>
      <xdr:spPr bwMode="auto">
        <a:xfrm>
          <a:off x="5832231"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1609" name="Text Box 15">
          <a:extLst>
            <a:ext uri="{FF2B5EF4-FFF2-40B4-BE49-F238E27FC236}">
              <a16:creationId xmlns:a16="http://schemas.microsoft.com/office/drawing/2014/main" id="{3EFEF6F8-2A71-4B53-B3CD-9CCD8838EBB1}"/>
            </a:ext>
          </a:extLst>
        </xdr:cNvPr>
        <xdr:cNvSpPr txBox="1">
          <a:spLocks noChangeArrowheads="1"/>
        </xdr:cNvSpPr>
      </xdr:nvSpPr>
      <xdr:spPr bwMode="auto">
        <a:xfrm>
          <a:off x="5832231"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1610" name="Text Box 15">
          <a:extLst>
            <a:ext uri="{FF2B5EF4-FFF2-40B4-BE49-F238E27FC236}">
              <a16:creationId xmlns:a16="http://schemas.microsoft.com/office/drawing/2014/main" id="{D3B397E0-220B-4B58-9D9A-85D54C655A76}"/>
            </a:ext>
          </a:extLst>
        </xdr:cNvPr>
        <xdr:cNvSpPr txBox="1">
          <a:spLocks noChangeArrowheads="1"/>
        </xdr:cNvSpPr>
      </xdr:nvSpPr>
      <xdr:spPr bwMode="auto">
        <a:xfrm>
          <a:off x="5832231"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416</xdr:row>
      <xdr:rowOff>0</xdr:rowOff>
    </xdr:from>
    <xdr:ext cx="85725" cy="221876"/>
    <xdr:sp macro="" textlink="">
      <xdr:nvSpPr>
        <xdr:cNvPr id="1611" name="Text Box 15">
          <a:extLst>
            <a:ext uri="{FF2B5EF4-FFF2-40B4-BE49-F238E27FC236}">
              <a16:creationId xmlns:a16="http://schemas.microsoft.com/office/drawing/2014/main" id="{F238F51E-9819-45F3-B04C-33E73D7BA7BC}"/>
            </a:ext>
          </a:extLst>
        </xdr:cNvPr>
        <xdr:cNvSpPr txBox="1">
          <a:spLocks noChangeArrowheads="1"/>
        </xdr:cNvSpPr>
      </xdr:nvSpPr>
      <xdr:spPr bwMode="auto">
        <a:xfrm>
          <a:off x="5832231"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1612" name="Text Box 15">
          <a:extLst>
            <a:ext uri="{FF2B5EF4-FFF2-40B4-BE49-F238E27FC236}">
              <a16:creationId xmlns:a16="http://schemas.microsoft.com/office/drawing/2014/main" id="{38BAD070-6238-42CE-8498-031AB8AB686D}"/>
            </a:ext>
          </a:extLst>
        </xdr:cNvPr>
        <xdr:cNvSpPr txBox="1">
          <a:spLocks noChangeArrowheads="1"/>
        </xdr:cNvSpPr>
      </xdr:nvSpPr>
      <xdr:spPr bwMode="auto">
        <a:xfrm>
          <a:off x="5253404"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1613" name="Text Box 15">
          <a:extLst>
            <a:ext uri="{FF2B5EF4-FFF2-40B4-BE49-F238E27FC236}">
              <a16:creationId xmlns:a16="http://schemas.microsoft.com/office/drawing/2014/main" id="{9B45A7FD-D7E3-4AA3-BD7F-D53279FDBC9C}"/>
            </a:ext>
          </a:extLst>
        </xdr:cNvPr>
        <xdr:cNvSpPr txBox="1">
          <a:spLocks noChangeArrowheads="1"/>
        </xdr:cNvSpPr>
      </xdr:nvSpPr>
      <xdr:spPr bwMode="auto">
        <a:xfrm>
          <a:off x="5253404"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1614" name="Text Box 15">
          <a:extLst>
            <a:ext uri="{FF2B5EF4-FFF2-40B4-BE49-F238E27FC236}">
              <a16:creationId xmlns:a16="http://schemas.microsoft.com/office/drawing/2014/main" id="{CDAE3056-2747-41F0-802C-E741EC574FB5}"/>
            </a:ext>
          </a:extLst>
        </xdr:cNvPr>
        <xdr:cNvSpPr txBox="1">
          <a:spLocks noChangeArrowheads="1"/>
        </xdr:cNvSpPr>
      </xdr:nvSpPr>
      <xdr:spPr bwMode="auto">
        <a:xfrm>
          <a:off x="5253404"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416</xdr:row>
      <xdr:rowOff>0</xdr:rowOff>
    </xdr:from>
    <xdr:ext cx="85725" cy="221876"/>
    <xdr:sp macro="" textlink="">
      <xdr:nvSpPr>
        <xdr:cNvPr id="1615" name="Text Box 15">
          <a:extLst>
            <a:ext uri="{FF2B5EF4-FFF2-40B4-BE49-F238E27FC236}">
              <a16:creationId xmlns:a16="http://schemas.microsoft.com/office/drawing/2014/main" id="{7782EE4E-63BC-428B-9CCD-E86B8C564EC6}"/>
            </a:ext>
          </a:extLst>
        </xdr:cNvPr>
        <xdr:cNvSpPr txBox="1">
          <a:spLocks noChangeArrowheads="1"/>
        </xdr:cNvSpPr>
      </xdr:nvSpPr>
      <xdr:spPr bwMode="auto">
        <a:xfrm>
          <a:off x="5253404" y="75218192"/>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417</xdr:row>
      <xdr:rowOff>0</xdr:rowOff>
    </xdr:from>
    <xdr:ext cx="85725" cy="221876"/>
    <xdr:sp macro="" textlink="">
      <xdr:nvSpPr>
        <xdr:cNvPr id="1616" name="Text Box 15">
          <a:extLst>
            <a:ext uri="{FF2B5EF4-FFF2-40B4-BE49-F238E27FC236}">
              <a16:creationId xmlns:a16="http://schemas.microsoft.com/office/drawing/2014/main" id="{6EF13CF3-56B8-42AD-A286-FA6023E6F6C0}"/>
            </a:ext>
          </a:extLst>
        </xdr:cNvPr>
        <xdr:cNvSpPr txBox="1">
          <a:spLocks noChangeArrowheads="1"/>
        </xdr:cNvSpPr>
      </xdr:nvSpPr>
      <xdr:spPr bwMode="auto">
        <a:xfrm>
          <a:off x="5832231"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417</xdr:row>
      <xdr:rowOff>0</xdr:rowOff>
    </xdr:from>
    <xdr:ext cx="85725" cy="221876"/>
    <xdr:sp macro="" textlink="">
      <xdr:nvSpPr>
        <xdr:cNvPr id="1617" name="Text Box 15">
          <a:extLst>
            <a:ext uri="{FF2B5EF4-FFF2-40B4-BE49-F238E27FC236}">
              <a16:creationId xmlns:a16="http://schemas.microsoft.com/office/drawing/2014/main" id="{4F2D9C68-4B70-4BAE-A32E-0DE5948D3AFA}"/>
            </a:ext>
          </a:extLst>
        </xdr:cNvPr>
        <xdr:cNvSpPr txBox="1">
          <a:spLocks noChangeArrowheads="1"/>
        </xdr:cNvSpPr>
      </xdr:nvSpPr>
      <xdr:spPr bwMode="auto">
        <a:xfrm>
          <a:off x="5832231"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417</xdr:row>
      <xdr:rowOff>0</xdr:rowOff>
    </xdr:from>
    <xdr:ext cx="85725" cy="221876"/>
    <xdr:sp macro="" textlink="">
      <xdr:nvSpPr>
        <xdr:cNvPr id="1618" name="Text Box 15">
          <a:extLst>
            <a:ext uri="{FF2B5EF4-FFF2-40B4-BE49-F238E27FC236}">
              <a16:creationId xmlns:a16="http://schemas.microsoft.com/office/drawing/2014/main" id="{F388A481-DEC2-4071-B982-79627A830024}"/>
            </a:ext>
          </a:extLst>
        </xdr:cNvPr>
        <xdr:cNvSpPr txBox="1">
          <a:spLocks noChangeArrowheads="1"/>
        </xdr:cNvSpPr>
      </xdr:nvSpPr>
      <xdr:spPr bwMode="auto">
        <a:xfrm>
          <a:off x="5832231"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417</xdr:row>
      <xdr:rowOff>0</xdr:rowOff>
    </xdr:from>
    <xdr:ext cx="85725" cy="221876"/>
    <xdr:sp macro="" textlink="">
      <xdr:nvSpPr>
        <xdr:cNvPr id="1619" name="Text Box 15">
          <a:extLst>
            <a:ext uri="{FF2B5EF4-FFF2-40B4-BE49-F238E27FC236}">
              <a16:creationId xmlns:a16="http://schemas.microsoft.com/office/drawing/2014/main" id="{CF6D14B5-BE51-4C70-89C7-C22187BF6ABE}"/>
            </a:ext>
          </a:extLst>
        </xdr:cNvPr>
        <xdr:cNvSpPr txBox="1">
          <a:spLocks noChangeArrowheads="1"/>
        </xdr:cNvSpPr>
      </xdr:nvSpPr>
      <xdr:spPr bwMode="auto">
        <a:xfrm>
          <a:off x="5832231"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417</xdr:row>
      <xdr:rowOff>0</xdr:rowOff>
    </xdr:from>
    <xdr:ext cx="85725" cy="221876"/>
    <xdr:sp macro="" textlink="">
      <xdr:nvSpPr>
        <xdr:cNvPr id="1620" name="Text Box 15">
          <a:extLst>
            <a:ext uri="{FF2B5EF4-FFF2-40B4-BE49-F238E27FC236}">
              <a16:creationId xmlns:a16="http://schemas.microsoft.com/office/drawing/2014/main" id="{0141E612-41EE-4139-AE8F-1192C0596A8A}"/>
            </a:ext>
          </a:extLst>
        </xdr:cNvPr>
        <xdr:cNvSpPr txBox="1">
          <a:spLocks noChangeArrowheads="1"/>
        </xdr:cNvSpPr>
      </xdr:nvSpPr>
      <xdr:spPr bwMode="auto">
        <a:xfrm>
          <a:off x="5253404"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417</xdr:row>
      <xdr:rowOff>0</xdr:rowOff>
    </xdr:from>
    <xdr:ext cx="85725" cy="221876"/>
    <xdr:sp macro="" textlink="">
      <xdr:nvSpPr>
        <xdr:cNvPr id="1621" name="Text Box 15">
          <a:extLst>
            <a:ext uri="{FF2B5EF4-FFF2-40B4-BE49-F238E27FC236}">
              <a16:creationId xmlns:a16="http://schemas.microsoft.com/office/drawing/2014/main" id="{5A69C2D0-1290-4F3E-AC8A-585E58BA7BEB}"/>
            </a:ext>
          </a:extLst>
        </xdr:cNvPr>
        <xdr:cNvSpPr txBox="1">
          <a:spLocks noChangeArrowheads="1"/>
        </xdr:cNvSpPr>
      </xdr:nvSpPr>
      <xdr:spPr bwMode="auto">
        <a:xfrm>
          <a:off x="5253404"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417</xdr:row>
      <xdr:rowOff>0</xdr:rowOff>
    </xdr:from>
    <xdr:ext cx="85725" cy="221876"/>
    <xdr:sp macro="" textlink="">
      <xdr:nvSpPr>
        <xdr:cNvPr id="1622" name="Text Box 15">
          <a:extLst>
            <a:ext uri="{FF2B5EF4-FFF2-40B4-BE49-F238E27FC236}">
              <a16:creationId xmlns:a16="http://schemas.microsoft.com/office/drawing/2014/main" id="{CC86BF0D-B83C-4F23-8939-E8131EEF4133}"/>
            </a:ext>
          </a:extLst>
        </xdr:cNvPr>
        <xdr:cNvSpPr txBox="1">
          <a:spLocks noChangeArrowheads="1"/>
        </xdr:cNvSpPr>
      </xdr:nvSpPr>
      <xdr:spPr bwMode="auto">
        <a:xfrm>
          <a:off x="5253404"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417</xdr:row>
      <xdr:rowOff>0</xdr:rowOff>
    </xdr:from>
    <xdr:ext cx="85725" cy="221876"/>
    <xdr:sp macro="" textlink="">
      <xdr:nvSpPr>
        <xdr:cNvPr id="1623" name="Text Box 15">
          <a:extLst>
            <a:ext uri="{FF2B5EF4-FFF2-40B4-BE49-F238E27FC236}">
              <a16:creationId xmlns:a16="http://schemas.microsoft.com/office/drawing/2014/main" id="{3E05CB6E-7DCA-4250-9E3A-22F213AC1A6C}"/>
            </a:ext>
          </a:extLst>
        </xdr:cNvPr>
        <xdr:cNvSpPr txBox="1">
          <a:spLocks noChangeArrowheads="1"/>
        </xdr:cNvSpPr>
      </xdr:nvSpPr>
      <xdr:spPr bwMode="auto">
        <a:xfrm>
          <a:off x="4564673"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417</xdr:row>
      <xdr:rowOff>0</xdr:rowOff>
    </xdr:from>
    <xdr:ext cx="85725" cy="221876"/>
    <xdr:sp macro="" textlink="">
      <xdr:nvSpPr>
        <xdr:cNvPr id="1624" name="Text Box 15">
          <a:extLst>
            <a:ext uri="{FF2B5EF4-FFF2-40B4-BE49-F238E27FC236}">
              <a16:creationId xmlns:a16="http://schemas.microsoft.com/office/drawing/2014/main" id="{98E95630-718D-4D99-B28B-9D0C76209900}"/>
            </a:ext>
          </a:extLst>
        </xdr:cNvPr>
        <xdr:cNvSpPr txBox="1">
          <a:spLocks noChangeArrowheads="1"/>
        </xdr:cNvSpPr>
      </xdr:nvSpPr>
      <xdr:spPr bwMode="auto">
        <a:xfrm>
          <a:off x="5832231"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417</xdr:row>
      <xdr:rowOff>0</xdr:rowOff>
    </xdr:from>
    <xdr:ext cx="85725" cy="221876"/>
    <xdr:sp macro="" textlink="">
      <xdr:nvSpPr>
        <xdr:cNvPr id="1625" name="Text Box 15">
          <a:extLst>
            <a:ext uri="{FF2B5EF4-FFF2-40B4-BE49-F238E27FC236}">
              <a16:creationId xmlns:a16="http://schemas.microsoft.com/office/drawing/2014/main" id="{B5DFC16F-B660-4A03-8ED0-4DE6B9A04B3D}"/>
            </a:ext>
          </a:extLst>
        </xdr:cNvPr>
        <xdr:cNvSpPr txBox="1">
          <a:spLocks noChangeArrowheads="1"/>
        </xdr:cNvSpPr>
      </xdr:nvSpPr>
      <xdr:spPr bwMode="auto">
        <a:xfrm>
          <a:off x="5832231"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417</xdr:row>
      <xdr:rowOff>0</xdr:rowOff>
    </xdr:from>
    <xdr:ext cx="85725" cy="221876"/>
    <xdr:sp macro="" textlink="">
      <xdr:nvSpPr>
        <xdr:cNvPr id="1626" name="Text Box 15">
          <a:extLst>
            <a:ext uri="{FF2B5EF4-FFF2-40B4-BE49-F238E27FC236}">
              <a16:creationId xmlns:a16="http://schemas.microsoft.com/office/drawing/2014/main" id="{F9488ADE-8EC2-4273-B5B8-CB6AC65E6ADF}"/>
            </a:ext>
          </a:extLst>
        </xdr:cNvPr>
        <xdr:cNvSpPr txBox="1">
          <a:spLocks noChangeArrowheads="1"/>
        </xdr:cNvSpPr>
      </xdr:nvSpPr>
      <xdr:spPr bwMode="auto">
        <a:xfrm>
          <a:off x="5832231"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417</xdr:row>
      <xdr:rowOff>0</xdr:rowOff>
    </xdr:from>
    <xdr:ext cx="85725" cy="221876"/>
    <xdr:sp macro="" textlink="">
      <xdr:nvSpPr>
        <xdr:cNvPr id="1627" name="Text Box 15">
          <a:extLst>
            <a:ext uri="{FF2B5EF4-FFF2-40B4-BE49-F238E27FC236}">
              <a16:creationId xmlns:a16="http://schemas.microsoft.com/office/drawing/2014/main" id="{9B1DA2D3-D177-4901-AFFA-616CEB8D98F7}"/>
            </a:ext>
          </a:extLst>
        </xdr:cNvPr>
        <xdr:cNvSpPr txBox="1">
          <a:spLocks noChangeArrowheads="1"/>
        </xdr:cNvSpPr>
      </xdr:nvSpPr>
      <xdr:spPr bwMode="auto">
        <a:xfrm>
          <a:off x="5832231"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417</xdr:row>
      <xdr:rowOff>0</xdr:rowOff>
    </xdr:from>
    <xdr:ext cx="85725" cy="221876"/>
    <xdr:sp macro="" textlink="">
      <xdr:nvSpPr>
        <xdr:cNvPr id="1628" name="Text Box 15">
          <a:extLst>
            <a:ext uri="{FF2B5EF4-FFF2-40B4-BE49-F238E27FC236}">
              <a16:creationId xmlns:a16="http://schemas.microsoft.com/office/drawing/2014/main" id="{5EE5AE08-1898-457A-97D0-F911BCEF1440}"/>
            </a:ext>
          </a:extLst>
        </xdr:cNvPr>
        <xdr:cNvSpPr txBox="1">
          <a:spLocks noChangeArrowheads="1"/>
        </xdr:cNvSpPr>
      </xdr:nvSpPr>
      <xdr:spPr bwMode="auto">
        <a:xfrm>
          <a:off x="5253404"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417</xdr:row>
      <xdr:rowOff>0</xdr:rowOff>
    </xdr:from>
    <xdr:ext cx="85725" cy="221876"/>
    <xdr:sp macro="" textlink="">
      <xdr:nvSpPr>
        <xdr:cNvPr id="1629" name="Text Box 15">
          <a:extLst>
            <a:ext uri="{FF2B5EF4-FFF2-40B4-BE49-F238E27FC236}">
              <a16:creationId xmlns:a16="http://schemas.microsoft.com/office/drawing/2014/main" id="{78C9472C-045D-4820-8466-7E8F2A4E6553}"/>
            </a:ext>
          </a:extLst>
        </xdr:cNvPr>
        <xdr:cNvSpPr txBox="1">
          <a:spLocks noChangeArrowheads="1"/>
        </xdr:cNvSpPr>
      </xdr:nvSpPr>
      <xdr:spPr bwMode="auto">
        <a:xfrm>
          <a:off x="5253404"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417</xdr:row>
      <xdr:rowOff>0</xdr:rowOff>
    </xdr:from>
    <xdr:ext cx="85725" cy="221876"/>
    <xdr:sp macro="" textlink="">
      <xdr:nvSpPr>
        <xdr:cNvPr id="1630" name="Text Box 15">
          <a:extLst>
            <a:ext uri="{FF2B5EF4-FFF2-40B4-BE49-F238E27FC236}">
              <a16:creationId xmlns:a16="http://schemas.microsoft.com/office/drawing/2014/main" id="{0441B3CD-CC46-480A-A542-A9ECFA7305E4}"/>
            </a:ext>
          </a:extLst>
        </xdr:cNvPr>
        <xdr:cNvSpPr txBox="1">
          <a:spLocks noChangeArrowheads="1"/>
        </xdr:cNvSpPr>
      </xdr:nvSpPr>
      <xdr:spPr bwMode="auto">
        <a:xfrm>
          <a:off x="5253404"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417</xdr:row>
      <xdr:rowOff>0</xdr:rowOff>
    </xdr:from>
    <xdr:ext cx="85725" cy="221876"/>
    <xdr:sp macro="" textlink="">
      <xdr:nvSpPr>
        <xdr:cNvPr id="1631" name="Text Box 15">
          <a:extLst>
            <a:ext uri="{FF2B5EF4-FFF2-40B4-BE49-F238E27FC236}">
              <a16:creationId xmlns:a16="http://schemas.microsoft.com/office/drawing/2014/main" id="{53A8B494-AFB4-4B07-9ABA-5EB3DD063445}"/>
            </a:ext>
          </a:extLst>
        </xdr:cNvPr>
        <xdr:cNvSpPr txBox="1">
          <a:spLocks noChangeArrowheads="1"/>
        </xdr:cNvSpPr>
      </xdr:nvSpPr>
      <xdr:spPr bwMode="auto">
        <a:xfrm>
          <a:off x="5253404"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417</xdr:row>
      <xdr:rowOff>0</xdr:rowOff>
    </xdr:from>
    <xdr:ext cx="85725" cy="221876"/>
    <xdr:sp macro="" textlink="">
      <xdr:nvSpPr>
        <xdr:cNvPr id="1632" name="Text Box 15">
          <a:extLst>
            <a:ext uri="{FF2B5EF4-FFF2-40B4-BE49-F238E27FC236}">
              <a16:creationId xmlns:a16="http://schemas.microsoft.com/office/drawing/2014/main" id="{B67CCE0D-B6D4-4EC9-989C-BAB4630E2A5D}"/>
            </a:ext>
          </a:extLst>
        </xdr:cNvPr>
        <xdr:cNvSpPr txBox="1">
          <a:spLocks noChangeArrowheads="1"/>
        </xdr:cNvSpPr>
      </xdr:nvSpPr>
      <xdr:spPr bwMode="auto">
        <a:xfrm>
          <a:off x="4564673"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417</xdr:row>
      <xdr:rowOff>0</xdr:rowOff>
    </xdr:from>
    <xdr:ext cx="85725" cy="221876"/>
    <xdr:sp macro="" textlink="">
      <xdr:nvSpPr>
        <xdr:cNvPr id="1633" name="Text Box 15">
          <a:extLst>
            <a:ext uri="{FF2B5EF4-FFF2-40B4-BE49-F238E27FC236}">
              <a16:creationId xmlns:a16="http://schemas.microsoft.com/office/drawing/2014/main" id="{3448BAE8-BF41-4D42-856B-719F2DD63E04}"/>
            </a:ext>
          </a:extLst>
        </xdr:cNvPr>
        <xdr:cNvSpPr txBox="1">
          <a:spLocks noChangeArrowheads="1"/>
        </xdr:cNvSpPr>
      </xdr:nvSpPr>
      <xdr:spPr bwMode="auto">
        <a:xfrm>
          <a:off x="5832231"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417</xdr:row>
      <xdr:rowOff>0</xdr:rowOff>
    </xdr:from>
    <xdr:ext cx="85725" cy="221876"/>
    <xdr:sp macro="" textlink="">
      <xdr:nvSpPr>
        <xdr:cNvPr id="1634" name="Text Box 15">
          <a:extLst>
            <a:ext uri="{FF2B5EF4-FFF2-40B4-BE49-F238E27FC236}">
              <a16:creationId xmlns:a16="http://schemas.microsoft.com/office/drawing/2014/main" id="{9C6AF37A-4938-4DEB-A6BC-8B7460D97CDC}"/>
            </a:ext>
          </a:extLst>
        </xdr:cNvPr>
        <xdr:cNvSpPr txBox="1">
          <a:spLocks noChangeArrowheads="1"/>
        </xdr:cNvSpPr>
      </xdr:nvSpPr>
      <xdr:spPr bwMode="auto">
        <a:xfrm>
          <a:off x="5832231"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417</xdr:row>
      <xdr:rowOff>0</xdr:rowOff>
    </xdr:from>
    <xdr:ext cx="85725" cy="221876"/>
    <xdr:sp macro="" textlink="">
      <xdr:nvSpPr>
        <xdr:cNvPr id="1635" name="Text Box 15">
          <a:extLst>
            <a:ext uri="{FF2B5EF4-FFF2-40B4-BE49-F238E27FC236}">
              <a16:creationId xmlns:a16="http://schemas.microsoft.com/office/drawing/2014/main" id="{1064DFA0-B97F-41DC-A577-D169C19995A5}"/>
            </a:ext>
          </a:extLst>
        </xdr:cNvPr>
        <xdr:cNvSpPr txBox="1">
          <a:spLocks noChangeArrowheads="1"/>
        </xdr:cNvSpPr>
      </xdr:nvSpPr>
      <xdr:spPr bwMode="auto">
        <a:xfrm>
          <a:off x="5832231"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417</xdr:row>
      <xdr:rowOff>0</xdr:rowOff>
    </xdr:from>
    <xdr:ext cx="85725" cy="221876"/>
    <xdr:sp macro="" textlink="">
      <xdr:nvSpPr>
        <xdr:cNvPr id="1636" name="Text Box 15">
          <a:extLst>
            <a:ext uri="{FF2B5EF4-FFF2-40B4-BE49-F238E27FC236}">
              <a16:creationId xmlns:a16="http://schemas.microsoft.com/office/drawing/2014/main" id="{03C9996B-8002-4F71-A643-7F3BE023C96F}"/>
            </a:ext>
          </a:extLst>
        </xdr:cNvPr>
        <xdr:cNvSpPr txBox="1">
          <a:spLocks noChangeArrowheads="1"/>
        </xdr:cNvSpPr>
      </xdr:nvSpPr>
      <xdr:spPr bwMode="auto">
        <a:xfrm>
          <a:off x="5832231"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417</xdr:row>
      <xdr:rowOff>0</xdr:rowOff>
    </xdr:from>
    <xdr:ext cx="85725" cy="221876"/>
    <xdr:sp macro="" textlink="">
      <xdr:nvSpPr>
        <xdr:cNvPr id="1637" name="Text Box 15">
          <a:extLst>
            <a:ext uri="{FF2B5EF4-FFF2-40B4-BE49-F238E27FC236}">
              <a16:creationId xmlns:a16="http://schemas.microsoft.com/office/drawing/2014/main" id="{84DEF4B1-A7B8-4484-A0C0-9127B72701D2}"/>
            </a:ext>
          </a:extLst>
        </xdr:cNvPr>
        <xdr:cNvSpPr txBox="1">
          <a:spLocks noChangeArrowheads="1"/>
        </xdr:cNvSpPr>
      </xdr:nvSpPr>
      <xdr:spPr bwMode="auto">
        <a:xfrm>
          <a:off x="5253404"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417</xdr:row>
      <xdr:rowOff>0</xdr:rowOff>
    </xdr:from>
    <xdr:ext cx="85725" cy="221876"/>
    <xdr:sp macro="" textlink="">
      <xdr:nvSpPr>
        <xdr:cNvPr id="1638" name="Text Box 15">
          <a:extLst>
            <a:ext uri="{FF2B5EF4-FFF2-40B4-BE49-F238E27FC236}">
              <a16:creationId xmlns:a16="http://schemas.microsoft.com/office/drawing/2014/main" id="{A7AC90E9-04BE-48F6-87A6-D343986FB919}"/>
            </a:ext>
          </a:extLst>
        </xdr:cNvPr>
        <xdr:cNvSpPr txBox="1">
          <a:spLocks noChangeArrowheads="1"/>
        </xdr:cNvSpPr>
      </xdr:nvSpPr>
      <xdr:spPr bwMode="auto">
        <a:xfrm>
          <a:off x="5253404"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417</xdr:row>
      <xdr:rowOff>0</xdr:rowOff>
    </xdr:from>
    <xdr:ext cx="85725" cy="221876"/>
    <xdr:sp macro="" textlink="">
      <xdr:nvSpPr>
        <xdr:cNvPr id="1639" name="Text Box 15">
          <a:extLst>
            <a:ext uri="{FF2B5EF4-FFF2-40B4-BE49-F238E27FC236}">
              <a16:creationId xmlns:a16="http://schemas.microsoft.com/office/drawing/2014/main" id="{8103B537-3A24-43FB-8F5D-DCA1249B3E25}"/>
            </a:ext>
          </a:extLst>
        </xdr:cNvPr>
        <xdr:cNvSpPr txBox="1">
          <a:spLocks noChangeArrowheads="1"/>
        </xdr:cNvSpPr>
      </xdr:nvSpPr>
      <xdr:spPr bwMode="auto">
        <a:xfrm>
          <a:off x="5253404"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417</xdr:row>
      <xdr:rowOff>0</xdr:rowOff>
    </xdr:from>
    <xdr:ext cx="85725" cy="221876"/>
    <xdr:sp macro="" textlink="">
      <xdr:nvSpPr>
        <xdr:cNvPr id="1640" name="Text Box 15">
          <a:extLst>
            <a:ext uri="{FF2B5EF4-FFF2-40B4-BE49-F238E27FC236}">
              <a16:creationId xmlns:a16="http://schemas.microsoft.com/office/drawing/2014/main" id="{9152276F-692C-4A5A-A6AA-B8C8FE86F684}"/>
            </a:ext>
          </a:extLst>
        </xdr:cNvPr>
        <xdr:cNvSpPr txBox="1">
          <a:spLocks noChangeArrowheads="1"/>
        </xdr:cNvSpPr>
      </xdr:nvSpPr>
      <xdr:spPr bwMode="auto">
        <a:xfrm>
          <a:off x="5253404" y="7540136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410</xdr:row>
      <xdr:rowOff>0</xdr:rowOff>
    </xdr:from>
    <xdr:ext cx="85725" cy="221876"/>
    <xdr:sp macro="" textlink="">
      <xdr:nvSpPr>
        <xdr:cNvPr id="1641" name="Text Box 15">
          <a:extLst>
            <a:ext uri="{FF2B5EF4-FFF2-40B4-BE49-F238E27FC236}">
              <a16:creationId xmlns:a16="http://schemas.microsoft.com/office/drawing/2014/main" id="{EF46FDA4-31C6-414E-96CD-63A1444FDEB0}"/>
            </a:ext>
          </a:extLst>
        </xdr:cNvPr>
        <xdr:cNvSpPr txBox="1">
          <a:spLocks noChangeArrowheads="1"/>
        </xdr:cNvSpPr>
      </xdr:nvSpPr>
      <xdr:spPr bwMode="auto">
        <a:xfrm>
          <a:off x="457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410</xdr:row>
      <xdr:rowOff>0</xdr:rowOff>
    </xdr:from>
    <xdr:ext cx="85725" cy="221876"/>
    <xdr:sp macro="" textlink="">
      <xdr:nvSpPr>
        <xdr:cNvPr id="1642" name="Text Box 15">
          <a:extLst>
            <a:ext uri="{FF2B5EF4-FFF2-40B4-BE49-F238E27FC236}">
              <a16:creationId xmlns:a16="http://schemas.microsoft.com/office/drawing/2014/main" id="{2F28AF8E-D8B1-4A1B-B412-BA8AE1270929}"/>
            </a:ext>
          </a:extLst>
        </xdr:cNvPr>
        <xdr:cNvSpPr txBox="1">
          <a:spLocks noChangeArrowheads="1"/>
        </xdr:cNvSpPr>
      </xdr:nvSpPr>
      <xdr:spPr bwMode="auto">
        <a:xfrm>
          <a:off x="457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685800</xdr:colOff>
      <xdr:row>410</xdr:row>
      <xdr:rowOff>152400</xdr:rowOff>
    </xdr:from>
    <xdr:ext cx="85725" cy="221876"/>
    <xdr:sp macro="" textlink="">
      <xdr:nvSpPr>
        <xdr:cNvPr id="1643" name="Text Box 15">
          <a:extLst>
            <a:ext uri="{FF2B5EF4-FFF2-40B4-BE49-F238E27FC236}">
              <a16:creationId xmlns:a16="http://schemas.microsoft.com/office/drawing/2014/main" id="{F759448C-F490-4187-9686-5F5BD6410498}"/>
            </a:ext>
          </a:extLst>
        </xdr:cNvPr>
        <xdr:cNvSpPr txBox="1">
          <a:spLocks noChangeArrowheads="1"/>
        </xdr:cNvSpPr>
      </xdr:nvSpPr>
      <xdr:spPr bwMode="auto">
        <a:xfrm>
          <a:off x="13320110" y="757502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410</xdr:row>
      <xdr:rowOff>0</xdr:rowOff>
    </xdr:from>
    <xdr:ext cx="85725" cy="221876"/>
    <xdr:sp macro="" textlink="">
      <xdr:nvSpPr>
        <xdr:cNvPr id="1644" name="Text Box 15">
          <a:extLst>
            <a:ext uri="{FF2B5EF4-FFF2-40B4-BE49-F238E27FC236}">
              <a16:creationId xmlns:a16="http://schemas.microsoft.com/office/drawing/2014/main" id="{47789219-D5DA-41FC-8321-432747BE6D66}"/>
            </a:ext>
          </a:extLst>
        </xdr:cNvPr>
        <xdr:cNvSpPr txBox="1">
          <a:spLocks noChangeArrowheads="1"/>
        </xdr:cNvSpPr>
      </xdr:nvSpPr>
      <xdr:spPr bwMode="auto">
        <a:xfrm>
          <a:off x="457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410</xdr:row>
      <xdr:rowOff>0</xdr:rowOff>
    </xdr:from>
    <xdr:ext cx="85725" cy="221876"/>
    <xdr:sp macro="" textlink="">
      <xdr:nvSpPr>
        <xdr:cNvPr id="1645" name="Text Box 15">
          <a:extLst>
            <a:ext uri="{FF2B5EF4-FFF2-40B4-BE49-F238E27FC236}">
              <a16:creationId xmlns:a16="http://schemas.microsoft.com/office/drawing/2014/main" id="{C26BAA18-5982-41D4-B245-4AE897C3A205}"/>
            </a:ext>
          </a:extLst>
        </xdr:cNvPr>
        <xdr:cNvSpPr txBox="1">
          <a:spLocks noChangeArrowheads="1"/>
        </xdr:cNvSpPr>
      </xdr:nvSpPr>
      <xdr:spPr bwMode="auto">
        <a:xfrm>
          <a:off x="457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410</xdr:row>
      <xdr:rowOff>0</xdr:rowOff>
    </xdr:from>
    <xdr:ext cx="85725" cy="221876"/>
    <xdr:sp macro="" textlink="">
      <xdr:nvSpPr>
        <xdr:cNvPr id="1646" name="Text Box 15">
          <a:extLst>
            <a:ext uri="{FF2B5EF4-FFF2-40B4-BE49-F238E27FC236}">
              <a16:creationId xmlns:a16="http://schemas.microsoft.com/office/drawing/2014/main" id="{546C05AD-0323-41D5-AAFA-FBEA6F0E2C1D}"/>
            </a:ext>
          </a:extLst>
        </xdr:cNvPr>
        <xdr:cNvSpPr txBox="1">
          <a:spLocks noChangeArrowheads="1"/>
        </xdr:cNvSpPr>
      </xdr:nvSpPr>
      <xdr:spPr bwMode="auto">
        <a:xfrm>
          <a:off x="584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410</xdr:row>
      <xdr:rowOff>0</xdr:rowOff>
    </xdr:from>
    <xdr:ext cx="85725" cy="221876"/>
    <xdr:sp macro="" textlink="">
      <xdr:nvSpPr>
        <xdr:cNvPr id="1647" name="Text Box 15">
          <a:extLst>
            <a:ext uri="{FF2B5EF4-FFF2-40B4-BE49-F238E27FC236}">
              <a16:creationId xmlns:a16="http://schemas.microsoft.com/office/drawing/2014/main" id="{506E3E93-38AE-4BB9-BFEC-9B54D6AEE59D}"/>
            </a:ext>
          </a:extLst>
        </xdr:cNvPr>
        <xdr:cNvSpPr txBox="1">
          <a:spLocks noChangeArrowheads="1"/>
        </xdr:cNvSpPr>
      </xdr:nvSpPr>
      <xdr:spPr bwMode="auto">
        <a:xfrm>
          <a:off x="584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410</xdr:row>
      <xdr:rowOff>0</xdr:rowOff>
    </xdr:from>
    <xdr:ext cx="85725" cy="221876"/>
    <xdr:sp macro="" textlink="">
      <xdr:nvSpPr>
        <xdr:cNvPr id="1648" name="Text Box 15">
          <a:extLst>
            <a:ext uri="{FF2B5EF4-FFF2-40B4-BE49-F238E27FC236}">
              <a16:creationId xmlns:a16="http://schemas.microsoft.com/office/drawing/2014/main" id="{C83E2C11-BA73-4FFF-BBAD-97DE7A512703}"/>
            </a:ext>
          </a:extLst>
        </xdr:cNvPr>
        <xdr:cNvSpPr txBox="1">
          <a:spLocks noChangeArrowheads="1"/>
        </xdr:cNvSpPr>
      </xdr:nvSpPr>
      <xdr:spPr bwMode="auto">
        <a:xfrm>
          <a:off x="584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410</xdr:row>
      <xdr:rowOff>0</xdr:rowOff>
    </xdr:from>
    <xdr:ext cx="85725" cy="221876"/>
    <xdr:sp macro="" textlink="">
      <xdr:nvSpPr>
        <xdr:cNvPr id="1649" name="Text Box 15">
          <a:extLst>
            <a:ext uri="{FF2B5EF4-FFF2-40B4-BE49-F238E27FC236}">
              <a16:creationId xmlns:a16="http://schemas.microsoft.com/office/drawing/2014/main" id="{2B5EF4DC-F333-4BAA-ABE7-A1BF6792C856}"/>
            </a:ext>
          </a:extLst>
        </xdr:cNvPr>
        <xdr:cNvSpPr txBox="1">
          <a:spLocks noChangeArrowheads="1"/>
        </xdr:cNvSpPr>
      </xdr:nvSpPr>
      <xdr:spPr bwMode="auto">
        <a:xfrm>
          <a:off x="584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410</xdr:row>
      <xdr:rowOff>0</xdr:rowOff>
    </xdr:from>
    <xdr:ext cx="85725" cy="221876"/>
    <xdr:sp macro="" textlink="">
      <xdr:nvSpPr>
        <xdr:cNvPr id="1650" name="Text Box 15">
          <a:extLst>
            <a:ext uri="{FF2B5EF4-FFF2-40B4-BE49-F238E27FC236}">
              <a16:creationId xmlns:a16="http://schemas.microsoft.com/office/drawing/2014/main" id="{EBE110E2-10B7-497B-B854-B91EDD6CDB36}"/>
            </a:ext>
          </a:extLst>
        </xdr:cNvPr>
        <xdr:cNvSpPr txBox="1">
          <a:spLocks noChangeArrowheads="1"/>
        </xdr:cNvSpPr>
      </xdr:nvSpPr>
      <xdr:spPr bwMode="auto">
        <a:xfrm>
          <a:off x="5266121"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410</xdr:row>
      <xdr:rowOff>0</xdr:rowOff>
    </xdr:from>
    <xdr:ext cx="85725" cy="221876"/>
    <xdr:sp macro="" textlink="">
      <xdr:nvSpPr>
        <xdr:cNvPr id="1651" name="Text Box 15">
          <a:extLst>
            <a:ext uri="{FF2B5EF4-FFF2-40B4-BE49-F238E27FC236}">
              <a16:creationId xmlns:a16="http://schemas.microsoft.com/office/drawing/2014/main" id="{78E0363B-424B-4D52-BFD5-FF23429D6FF3}"/>
            </a:ext>
          </a:extLst>
        </xdr:cNvPr>
        <xdr:cNvSpPr txBox="1">
          <a:spLocks noChangeArrowheads="1"/>
        </xdr:cNvSpPr>
      </xdr:nvSpPr>
      <xdr:spPr bwMode="auto">
        <a:xfrm>
          <a:off x="5266121"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410</xdr:row>
      <xdr:rowOff>0</xdr:rowOff>
    </xdr:from>
    <xdr:ext cx="85725" cy="221876"/>
    <xdr:sp macro="" textlink="">
      <xdr:nvSpPr>
        <xdr:cNvPr id="1652" name="Text Box 15">
          <a:extLst>
            <a:ext uri="{FF2B5EF4-FFF2-40B4-BE49-F238E27FC236}">
              <a16:creationId xmlns:a16="http://schemas.microsoft.com/office/drawing/2014/main" id="{7FED5AAA-7313-409B-9905-5C2132A83FE4}"/>
            </a:ext>
          </a:extLst>
        </xdr:cNvPr>
        <xdr:cNvSpPr txBox="1">
          <a:spLocks noChangeArrowheads="1"/>
        </xdr:cNvSpPr>
      </xdr:nvSpPr>
      <xdr:spPr bwMode="auto">
        <a:xfrm>
          <a:off x="5266121"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410</xdr:row>
      <xdr:rowOff>0</xdr:rowOff>
    </xdr:from>
    <xdr:ext cx="85725" cy="221876"/>
    <xdr:sp macro="" textlink="">
      <xdr:nvSpPr>
        <xdr:cNvPr id="1653" name="Text Box 15">
          <a:extLst>
            <a:ext uri="{FF2B5EF4-FFF2-40B4-BE49-F238E27FC236}">
              <a16:creationId xmlns:a16="http://schemas.microsoft.com/office/drawing/2014/main" id="{55974992-0BCE-44DE-8CD1-E286BA0DBFAF}"/>
            </a:ext>
          </a:extLst>
        </xdr:cNvPr>
        <xdr:cNvSpPr txBox="1">
          <a:spLocks noChangeArrowheads="1"/>
        </xdr:cNvSpPr>
      </xdr:nvSpPr>
      <xdr:spPr bwMode="auto">
        <a:xfrm>
          <a:off x="457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410</xdr:row>
      <xdr:rowOff>0</xdr:rowOff>
    </xdr:from>
    <xdr:ext cx="85725" cy="221876"/>
    <xdr:sp macro="" textlink="">
      <xdr:nvSpPr>
        <xdr:cNvPr id="1654" name="Text Box 15">
          <a:extLst>
            <a:ext uri="{FF2B5EF4-FFF2-40B4-BE49-F238E27FC236}">
              <a16:creationId xmlns:a16="http://schemas.microsoft.com/office/drawing/2014/main" id="{AB3AA721-9640-4B7F-97AE-1CCDB9764C2B}"/>
            </a:ext>
          </a:extLst>
        </xdr:cNvPr>
        <xdr:cNvSpPr txBox="1">
          <a:spLocks noChangeArrowheads="1"/>
        </xdr:cNvSpPr>
      </xdr:nvSpPr>
      <xdr:spPr bwMode="auto">
        <a:xfrm>
          <a:off x="584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410</xdr:row>
      <xdr:rowOff>0</xdr:rowOff>
    </xdr:from>
    <xdr:ext cx="85725" cy="221876"/>
    <xdr:sp macro="" textlink="">
      <xdr:nvSpPr>
        <xdr:cNvPr id="1655" name="Text Box 15">
          <a:extLst>
            <a:ext uri="{FF2B5EF4-FFF2-40B4-BE49-F238E27FC236}">
              <a16:creationId xmlns:a16="http://schemas.microsoft.com/office/drawing/2014/main" id="{33D6E2FB-CE18-4F7B-80F3-52C1C0A97A0D}"/>
            </a:ext>
          </a:extLst>
        </xdr:cNvPr>
        <xdr:cNvSpPr txBox="1">
          <a:spLocks noChangeArrowheads="1"/>
        </xdr:cNvSpPr>
      </xdr:nvSpPr>
      <xdr:spPr bwMode="auto">
        <a:xfrm>
          <a:off x="584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410</xdr:row>
      <xdr:rowOff>0</xdr:rowOff>
    </xdr:from>
    <xdr:ext cx="85725" cy="221876"/>
    <xdr:sp macro="" textlink="">
      <xdr:nvSpPr>
        <xdr:cNvPr id="1656" name="Text Box 15">
          <a:extLst>
            <a:ext uri="{FF2B5EF4-FFF2-40B4-BE49-F238E27FC236}">
              <a16:creationId xmlns:a16="http://schemas.microsoft.com/office/drawing/2014/main" id="{DC8EF00B-1891-4B0D-8E7A-F399C0CBBF20}"/>
            </a:ext>
          </a:extLst>
        </xdr:cNvPr>
        <xdr:cNvSpPr txBox="1">
          <a:spLocks noChangeArrowheads="1"/>
        </xdr:cNvSpPr>
      </xdr:nvSpPr>
      <xdr:spPr bwMode="auto">
        <a:xfrm>
          <a:off x="584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410</xdr:row>
      <xdr:rowOff>0</xdr:rowOff>
    </xdr:from>
    <xdr:ext cx="85725" cy="221876"/>
    <xdr:sp macro="" textlink="">
      <xdr:nvSpPr>
        <xdr:cNvPr id="1657" name="Text Box 15">
          <a:extLst>
            <a:ext uri="{FF2B5EF4-FFF2-40B4-BE49-F238E27FC236}">
              <a16:creationId xmlns:a16="http://schemas.microsoft.com/office/drawing/2014/main" id="{BF931E79-FB86-4571-B448-A3BE0C5C386B}"/>
            </a:ext>
          </a:extLst>
        </xdr:cNvPr>
        <xdr:cNvSpPr txBox="1">
          <a:spLocks noChangeArrowheads="1"/>
        </xdr:cNvSpPr>
      </xdr:nvSpPr>
      <xdr:spPr bwMode="auto">
        <a:xfrm>
          <a:off x="584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410</xdr:row>
      <xdr:rowOff>0</xdr:rowOff>
    </xdr:from>
    <xdr:ext cx="85725" cy="221876"/>
    <xdr:sp macro="" textlink="">
      <xdr:nvSpPr>
        <xdr:cNvPr id="1658" name="Text Box 15">
          <a:extLst>
            <a:ext uri="{FF2B5EF4-FFF2-40B4-BE49-F238E27FC236}">
              <a16:creationId xmlns:a16="http://schemas.microsoft.com/office/drawing/2014/main" id="{8FC222B5-9E79-4865-91FF-A2157DE54AA5}"/>
            </a:ext>
          </a:extLst>
        </xdr:cNvPr>
        <xdr:cNvSpPr txBox="1">
          <a:spLocks noChangeArrowheads="1"/>
        </xdr:cNvSpPr>
      </xdr:nvSpPr>
      <xdr:spPr bwMode="auto">
        <a:xfrm>
          <a:off x="5266121"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410</xdr:row>
      <xdr:rowOff>0</xdr:rowOff>
    </xdr:from>
    <xdr:ext cx="85725" cy="221876"/>
    <xdr:sp macro="" textlink="">
      <xdr:nvSpPr>
        <xdr:cNvPr id="1659" name="Text Box 15">
          <a:extLst>
            <a:ext uri="{FF2B5EF4-FFF2-40B4-BE49-F238E27FC236}">
              <a16:creationId xmlns:a16="http://schemas.microsoft.com/office/drawing/2014/main" id="{70A1C0AB-B208-4205-9E9B-6CFD025820D2}"/>
            </a:ext>
          </a:extLst>
        </xdr:cNvPr>
        <xdr:cNvSpPr txBox="1">
          <a:spLocks noChangeArrowheads="1"/>
        </xdr:cNvSpPr>
      </xdr:nvSpPr>
      <xdr:spPr bwMode="auto">
        <a:xfrm>
          <a:off x="5266121"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410</xdr:row>
      <xdr:rowOff>0</xdr:rowOff>
    </xdr:from>
    <xdr:ext cx="85725" cy="221876"/>
    <xdr:sp macro="" textlink="">
      <xdr:nvSpPr>
        <xdr:cNvPr id="1660" name="Text Box 15">
          <a:extLst>
            <a:ext uri="{FF2B5EF4-FFF2-40B4-BE49-F238E27FC236}">
              <a16:creationId xmlns:a16="http://schemas.microsoft.com/office/drawing/2014/main" id="{B27DBC06-E1DD-4885-9CBC-20187DE40E76}"/>
            </a:ext>
          </a:extLst>
        </xdr:cNvPr>
        <xdr:cNvSpPr txBox="1">
          <a:spLocks noChangeArrowheads="1"/>
        </xdr:cNvSpPr>
      </xdr:nvSpPr>
      <xdr:spPr bwMode="auto">
        <a:xfrm>
          <a:off x="5266121"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410</xdr:row>
      <xdr:rowOff>0</xdr:rowOff>
    </xdr:from>
    <xdr:ext cx="85725" cy="221876"/>
    <xdr:sp macro="" textlink="">
      <xdr:nvSpPr>
        <xdr:cNvPr id="1661" name="Text Box 15">
          <a:extLst>
            <a:ext uri="{FF2B5EF4-FFF2-40B4-BE49-F238E27FC236}">
              <a16:creationId xmlns:a16="http://schemas.microsoft.com/office/drawing/2014/main" id="{BCC042E4-AE39-4EA9-A33D-8DE578D0D946}"/>
            </a:ext>
          </a:extLst>
        </xdr:cNvPr>
        <xdr:cNvSpPr txBox="1">
          <a:spLocks noChangeArrowheads="1"/>
        </xdr:cNvSpPr>
      </xdr:nvSpPr>
      <xdr:spPr bwMode="auto">
        <a:xfrm>
          <a:off x="5266121"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411</xdr:row>
      <xdr:rowOff>0</xdr:rowOff>
    </xdr:from>
    <xdr:ext cx="85725" cy="221876"/>
    <xdr:sp macro="" textlink="">
      <xdr:nvSpPr>
        <xdr:cNvPr id="1662" name="Text Box 15">
          <a:extLst>
            <a:ext uri="{FF2B5EF4-FFF2-40B4-BE49-F238E27FC236}">
              <a16:creationId xmlns:a16="http://schemas.microsoft.com/office/drawing/2014/main" id="{8CBF75E1-BC06-46D4-9EDC-EA1CDE14DB1B}"/>
            </a:ext>
          </a:extLst>
        </xdr:cNvPr>
        <xdr:cNvSpPr txBox="1">
          <a:spLocks noChangeArrowheads="1"/>
        </xdr:cNvSpPr>
      </xdr:nvSpPr>
      <xdr:spPr bwMode="auto">
        <a:xfrm>
          <a:off x="457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411</xdr:row>
      <xdr:rowOff>0</xdr:rowOff>
    </xdr:from>
    <xdr:ext cx="85725" cy="221876"/>
    <xdr:sp macro="" textlink="">
      <xdr:nvSpPr>
        <xdr:cNvPr id="1663" name="Text Box 15">
          <a:extLst>
            <a:ext uri="{FF2B5EF4-FFF2-40B4-BE49-F238E27FC236}">
              <a16:creationId xmlns:a16="http://schemas.microsoft.com/office/drawing/2014/main" id="{4092E102-9438-4BF5-8A76-93F74E5478C7}"/>
            </a:ext>
          </a:extLst>
        </xdr:cNvPr>
        <xdr:cNvSpPr txBox="1">
          <a:spLocks noChangeArrowheads="1"/>
        </xdr:cNvSpPr>
      </xdr:nvSpPr>
      <xdr:spPr bwMode="auto">
        <a:xfrm>
          <a:off x="457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411</xdr:row>
      <xdr:rowOff>0</xdr:rowOff>
    </xdr:from>
    <xdr:ext cx="85725" cy="221876"/>
    <xdr:sp macro="" textlink="">
      <xdr:nvSpPr>
        <xdr:cNvPr id="1664" name="Text Box 15">
          <a:extLst>
            <a:ext uri="{FF2B5EF4-FFF2-40B4-BE49-F238E27FC236}">
              <a16:creationId xmlns:a16="http://schemas.microsoft.com/office/drawing/2014/main" id="{12D38EB2-2961-4B37-85F6-5E6B48D82650}"/>
            </a:ext>
          </a:extLst>
        </xdr:cNvPr>
        <xdr:cNvSpPr txBox="1">
          <a:spLocks noChangeArrowheads="1"/>
        </xdr:cNvSpPr>
      </xdr:nvSpPr>
      <xdr:spPr bwMode="auto">
        <a:xfrm>
          <a:off x="457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411</xdr:row>
      <xdr:rowOff>0</xdr:rowOff>
    </xdr:from>
    <xdr:ext cx="85725" cy="221876"/>
    <xdr:sp macro="" textlink="">
      <xdr:nvSpPr>
        <xdr:cNvPr id="1665" name="Text Box 15">
          <a:extLst>
            <a:ext uri="{FF2B5EF4-FFF2-40B4-BE49-F238E27FC236}">
              <a16:creationId xmlns:a16="http://schemas.microsoft.com/office/drawing/2014/main" id="{0D1C6C3E-0761-4033-BF9E-6F78A4BFD934}"/>
            </a:ext>
          </a:extLst>
        </xdr:cNvPr>
        <xdr:cNvSpPr txBox="1">
          <a:spLocks noChangeArrowheads="1"/>
        </xdr:cNvSpPr>
      </xdr:nvSpPr>
      <xdr:spPr bwMode="auto">
        <a:xfrm>
          <a:off x="457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411</xdr:row>
      <xdr:rowOff>0</xdr:rowOff>
    </xdr:from>
    <xdr:ext cx="85725" cy="221876"/>
    <xdr:sp macro="" textlink="">
      <xdr:nvSpPr>
        <xdr:cNvPr id="1666" name="Text Box 15">
          <a:extLst>
            <a:ext uri="{FF2B5EF4-FFF2-40B4-BE49-F238E27FC236}">
              <a16:creationId xmlns:a16="http://schemas.microsoft.com/office/drawing/2014/main" id="{4BC70637-E563-4081-9FFB-EFC11D0E342C}"/>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411</xdr:row>
      <xdr:rowOff>0</xdr:rowOff>
    </xdr:from>
    <xdr:ext cx="85725" cy="221876"/>
    <xdr:sp macro="" textlink="">
      <xdr:nvSpPr>
        <xdr:cNvPr id="1667" name="Text Box 15">
          <a:extLst>
            <a:ext uri="{FF2B5EF4-FFF2-40B4-BE49-F238E27FC236}">
              <a16:creationId xmlns:a16="http://schemas.microsoft.com/office/drawing/2014/main" id="{D4134867-DD76-4EBA-8975-26D3E4762F53}"/>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411</xdr:row>
      <xdr:rowOff>0</xdr:rowOff>
    </xdr:from>
    <xdr:ext cx="85725" cy="221876"/>
    <xdr:sp macro="" textlink="">
      <xdr:nvSpPr>
        <xdr:cNvPr id="1668" name="Text Box 15">
          <a:extLst>
            <a:ext uri="{FF2B5EF4-FFF2-40B4-BE49-F238E27FC236}">
              <a16:creationId xmlns:a16="http://schemas.microsoft.com/office/drawing/2014/main" id="{46B50A8A-8754-4034-A1F0-0BB59FBD172F}"/>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411</xdr:row>
      <xdr:rowOff>0</xdr:rowOff>
    </xdr:from>
    <xdr:ext cx="85725" cy="221876"/>
    <xdr:sp macro="" textlink="">
      <xdr:nvSpPr>
        <xdr:cNvPr id="1669" name="Text Box 15">
          <a:extLst>
            <a:ext uri="{FF2B5EF4-FFF2-40B4-BE49-F238E27FC236}">
              <a16:creationId xmlns:a16="http://schemas.microsoft.com/office/drawing/2014/main" id="{8A48BCD1-ACB5-44BA-A3F5-0D7630EC3BE7}"/>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411</xdr:row>
      <xdr:rowOff>0</xdr:rowOff>
    </xdr:from>
    <xdr:ext cx="85725" cy="221876"/>
    <xdr:sp macro="" textlink="">
      <xdr:nvSpPr>
        <xdr:cNvPr id="1670" name="Text Box 15">
          <a:extLst>
            <a:ext uri="{FF2B5EF4-FFF2-40B4-BE49-F238E27FC236}">
              <a16:creationId xmlns:a16="http://schemas.microsoft.com/office/drawing/2014/main" id="{4EA98EC1-0ACA-4842-A926-3F7F2895A65C}"/>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411</xdr:row>
      <xdr:rowOff>0</xdr:rowOff>
    </xdr:from>
    <xdr:ext cx="85725" cy="221876"/>
    <xdr:sp macro="" textlink="">
      <xdr:nvSpPr>
        <xdr:cNvPr id="1671" name="Text Box 15">
          <a:extLst>
            <a:ext uri="{FF2B5EF4-FFF2-40B4-BE49-F238E27FC236}">
              <a16:creationId xmlns:a16="http://schemas.microsoft.com/office/drawing/2014/main" id="{D20D4249-CD80-481C-ABA1-B99670A32C24}"/>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411</xdr:row>
      <xdr:rowOff>0</xdr:rowOff>
    </xdr:from>
    <xdr:ext cx="85725" cy="221876"/>
    <xdr:sp macro="" textlink="">
      <xdr:nvSpPr>
        <xdr:cNvPr id="1672" name="Text Box 15">
          <a:extLst>
            <a:ext uri="{FF2B5EF4-FFF2-40B4-BE49-F238E27FC236}">
              <a16:creationId xmlns:a16="http://schemas.microsoft.com/office/drawing/2014/main" id="{3C6F8C5E-9146-4011-98BE-546CE3C4A232}"/>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411</xdr:row>
      <xdr:rowOff>0</xdr:rowOff>
    </xdr:from>
    <xdr:ext cx="85725" cy="221876"/>
    <xdr:sp macro="" textlink="">
      <xdr:nvSpPr>
        <xdr:cNvPr id="1673" name="Text Box 15">
          <a:extLst>
            <a:ext uri="{FF2B5EF4-FFF2-40B4-BE49-F238E27FC236}">
              <a16:creationId xmlns:a16="http://schemas.microsoft.com/office/drawing/2014/main" id="{E0050CF1-1357-4F76-969D-CADB35809361}"/>
            </a:ext>
          </a:extLst>
        </xdr:cNvPr>
        <xdr:cNvSpPr txBox="1">
          <a:spLocks noChangeArrowheads="1"/>
        </xdr:cNvSpPr>
      </xdr:nvSpPr>
      <xdr:spPr bwMode="auto">
        <a:xfrm>
          <a:off x="457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411</xdr:row>
      <xdr:rowOff>0</xdr:rowOff>
    </xdr:from>
    <xdr:ext cx="85725" cy="221876"/>
    <xdr:sp macro="" textlink="">
      <xdr:nvSpPr>
        <xdr:cNvPr id="1674" name="Text Box 15">
          <a:extLst>
            <a:ext uri="{FF2B5EF4-FFF2-40B4-BE49-F238E27FC236}">
              <a16:creationId xmlns:a16="http://schemas.microsoft.com/office/drawing/2014/main" id="{34070370-8EB8-4791-8643-8C35D8AC63F0}"/>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411</xdr:row>
      <xdr:rowOff>0</xdr:rowOff>
    </xdr:from>
    <xdr:ext cx="85725" cy="221876"/>
    <xdr:sp macro="" textlink="">
      <xdr:nvSpPr>
        <xdr:cNvPr id="1675" name="Text Box 15">
          <a:extLst>
            <a:ext uri="{FF2B5EF4-FFF2-40B4-BE49-F238E27FC236}">
              <a16:creationId xmlns:a16="http://schemas.microsoft.com/office/drawing/2014/main" id="{D2EE87E9-FE85-451A-B61A-6018A07DACC8}"/>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411</xdr:row>
      <xdr:rowOff>0</xdr:rowOff>
    </xdr:from>
    <xdr:ext cx="85725" cy="221876"/>
    <xdr:sp macro="" textlink="">
      <xdr:nvSpPr>
        <xdr:cNvPr id="1676" name="Text Box 15">
          <a:extLst>
            <a:ext uri="{FF2B5EF4-FFF2-40B4-BE49-F238E27FC236}">
              <a16:creationId xmlns:a16="http://schemas.microsoft.com/office/drawing/2014/main" id="{2F674D88-2161-4F8C-A05E-64F38035CAE7}"/>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411</xdr:row>
      <xdr:rowOff>0</xdr:rowOff>
    </xdr:from>
    <xdr:ext cx="85725" cy="221876"/>
    <xdr:sp macro="" textlink="">
      <xdr:nvSpPr>
        <xdr:cNvPr id="1677" name="Text Box 15">
          <a:extLst>
            <a:ext uri="{FF2B5EF4-FFF2-40B4-BE49-F238E27FC236}">
              <a16:creationId xmlns:a16="http://schemas.microsoft.com/office/drawing/2014/main" id="{E3C9AFAA-0BD2-432D-9F8F-368BE4B569AF}"/>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411</xdr:row>
      <xdr:rowOff>0</xdr:rowOff>
    </xdr:from>
    <xdr:ext cx="85725" cy="221876"/>
    <xdr:sp macro="" textlink="">
      <xdr:nvSpPr>
        <xdr:cNvPr id="1678" name="Text Box 15">
          <a:extLst>
            <a:ext uri="{FF2B5EF4-FFF2-40B4-BE49-F238E27FC236}">
              <a16:creationId xmlns:a16="http://schemas.microsoft.com/office/drawing/2014/main" id="{6EB5CD5C-DE0D-4C5F-A9CC-3E498F6733FD}"/>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411</xdr:row>
      <xdr:rowOff>0</xdr:rowOff>
    </xdr:from>
    <xdr:ext cx="85725" cy="221876"/>
    <xdr:sp macro="" textlink="">
      <xdr:nvSpPr>
        <xdr:cNvPr id="1679" name="Text Box 15">
          <a:extLst>
            <a:ext uri="{FF2B5EF4-FFF2-40B4-BE49-F238E27FC236}">
              <a16:creationId xmlns:a16="http://schemas.microsoft.com/office/drawing/2014/main" id="{BE108821-D448-4734-9B25-0BFD3F218A0C}"/>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411</xdr:row>
      <xdr:rowOff>0</xdr:rowOff>
    </xdr:from>
    <xdr:ext cx="85725" cy="221876"/>
    <xdr:sp macro="" textlink="">
      <xdr:nvSpPr>
        <xdr:cNvPr id="1680" name="Text Box 15">
          <a:extLst>
            <a:ext uri="{FF2B5EF4-FFF2-40B4-BE49-F238E27FC236}">
              <a16:creationId xmlns:a16="http://schemas.microsoft.com/office/drawing/2014/main" id="{3940A954-5D9F-44E9-B84C-63FECB90E8D0}"/>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411</xdr:row>
      <xdr:rowOff>0</xdr:rowOff>
    </xdr:from>
    <xdr:ext cx="85725" cy="221876"/>
    <xdr:sp macro="" textlink="">
      <xdr:nvSpPr>
        <xdr:cNvPr id="1681" name="Text Box 15">
          <a:extLst>
            <a:ext uri="{FF2B5EF4-FFF2-40B4-BE49-F238E27FC236}">
              <a16:creationId xmlns:a16="http://schemas.microsoft.com/office/drawing/2014/main" id="{851823AB-5EE4-4FD2-ACD2-333CA80A75E5}"/>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411</xdr:row>
      <xdr:rowOff>0</xdr:rowOff>
    </xdr:from>
    <xdr:ext cx="85725" cy="221876"/>
    <xdr:sp macro="" textlink="">
      <xdr:nvSpPr>
        <xdr:cNvPr id="1682" name="Text Box 15">
          <a:extLst>
            <a:ext uri="{FF2B5EF4-FFF2-40B4-BE49-F238E27FC236}">
              <a16:creationId xmlns:a16="http://schemas.microsoft.com/office/drawing/2014/main" id="{7391CE7E-0BCA-4D92-992E-81C9B3A51A86}"/>
            </a:ext>
          </a:extLst>
        </xdr:cNvPr>
        <xdr:cNvSpPr txBox="1">
          <a:spLocks noChangeArrowheads="1"/>
        </xdr:cNvSpPr>
      </xdr:nvSpPr>
      <xdr:spPr bwMode="auto">
        <a:xfrm>
          <a:off x="457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411</xdr:row>
      <xdr:rowOff>0</xdr:rowOff>
    </xdr:from>
    <xdr:ext cx="85725" cy="221876"/>
    <xdr:sp macro="" textlink="">
      <xdr:nvSpPr>
        <xdr:cNvPr id="1683" name="Text Box 15">
          <a:extLst>
            <a:ext uri="{FF2B5EF4-FFF2-40B4-BE49-F238E27FC236}">
              <a16:creationId xmlns:a16="http://schemas.microsoft.com/office/drawing/2014/main" id="{77B29950-D0A1-4C1B-8B9E-F927F81C0D1C}"/>
            </a:ext>
          </a:extLst>
        </xdr:cNvPr>
        <xdr:cNvSpPr txBox="1">
          <a:spLocks noChangeArrowheads="1"/>
        </xdr:cNvSpPr>
      </xdr:nvSpPr>
      <xdr:spPr bwMode="auto">
        <a:xfrm>
          <a:off x="457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685800</xdr:colOff>
      <xdr:row>411</xdr:row>
      <xdr:rowOff>152400</xdr:rowOff>
    </xdr:from>
    <xdr:ext cx="85725" cy="221876"/>
    <xdr:sp macro="" textlink="">
      <xdr:nvSpPr>
        <xdr:cNvPr id="1684" name="Text Box 15">
          <a:extLst>
            <a:ext uri="{FF2B5EF4-FFF2-40B4-BE49-F238E27FC236}">
              <a16:creationId xmlns:a16="http://schemas.microsoft.com/office/drawing/2014/main" id="{B37CACAF-EEC7-4213-A422-F82B862E2AB7}"/>
            </a:ext>
          </a:extLst>
        </xdr:cNvPr>
        <xdr:cNvSpPr txBox="1">
          <a:spLocks noChangeArrowheads="1"/>
        </xdr:cNvSpPr>
      </xdr:nvSpPr>
      <xdr:spPr bwMode="auto">
        <a:xfrm>
          <a:off x="13320110" y="757502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411</xdr:row>
      <xdr:rowOff>0</xdr:rowOff>
    </xdr:from>
    <xdr:ext cx="85725" cy="221876"/>
    <xdr:sp macro="" textlink="">
      <xdr:nvSpPr>
        <xdr:cNvPr id="1685" name="Text Box 15">
          <a:extLst>
            <a:ext uri="{FF2B5EF4-FFF2-40B4-BE49-F238E27FC236}">
              <a16:creationId xmlns:a16="http://schemas.microsoft.com/office/drawing/2014/main" id="{C82F91AF-20CE-4FF6-B4CA-061F2B5D54C6}"/>
            </a:ext>
          </a:extLst>
        </xdr:cNvPr>
        <xdr:cNvSpPr txBox="1">
          <a:spLocks noChangeArrowheads="1"/>
        </xdr:cNvSpPr>
      </xdr:nvSpPr>
      <xdr:spPr bwMode="auto">
        <a:xfrm>
          <a:off x="457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411</xdr:row>
      <xdr:rowOff>0</xdr:rowOff>
    </xdr:from>
    <xdr:ext cx="85725" cy="221876"/>
    <xdr:sp macro="" textlink="">
      <xdr:nvSpPr>
        <xdr:cNvPr id="1686" name="Text Box 15">
          <a:extLst>
            <a:ext uri="{FF2B5EF4-FFF2-40B4-BE49-F238E27FC236}">
              <a16:creationId xmlns:a16="http://schemas.microsoft.com/office/drawing/2014/main" id="{FE7AB2F1-8305-4409-B69C-36A03D978C57}"/>
            </a:ext>
          </a:extLst>
        </xdr:cNvPr>
        <xdr:cNvSpPr txBox="1">
          <a:spLocks noChangeArrowheads="1"/>
        </xdr:cNvSpPr>
      </xdr:nvSpPr>
      <xdr:spPr bwMode="auto">
        <a:xfrm>
          <a:off x="457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411</xdr:row>
      <xdr:rowOff>0</xdr:rowOff>
    </xdr:from>
    <xdr:ext cx="85725" cy="221876"/>
    <xdr:sp macro="" textlink="">
      <xdr:nvSpPr>
        <xdr:cNvPr id="1687" name="Text Box 15">
          <a:extLst>
            <a:ext uri="{FF2B5EF4-FFF2-40B4-BE49-F238E27FC236}">
              <a16:creationId xmlns:a16="http://schemas.microsoft.com/office/drawing/2014/main" id="{93455F9D-2CAF-43E6-A297-75FAA1A64D4A}"/>
            </a:ext>
          </a:extLst>
        </xdr:cNvPr>
        <xdr:cNvSpPr txBox="1">
          <a:spLocks noChangeArrowheads="1"/>
        </xdr:cNvSpPr>
      </xdr:nvSpPr>
      <xdr:spPr bwMode="auto">
        <a:xfrm>
          <a:off x="584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411</xdr:row>
      <xdr:rowOff>0</xdr:rowOff>
    </xdr:from>
    <xdr:ext cx="85725" cy="221876"/>
    <xdr:sp macro="" textlink="">
      <xdr:nvSpPr>
        <xdr:cNvPr id="1688" name="Text Box 15">
          <a:extLst>
            <a:ext uri="{FF2B5EF4-FFF2-40B4-BE49-F238E27FC236}">
              <a16:creationId xmlns:a16="http://schemas.microsoft.com/office/drawing/2014/main" id="{266AB31A-7083-4448-8856-EA68BBEA2EC4}"/>
            </a:ext>
          </a:extLst>
        </xdr:cNvPr>
        <xdr:cNvSpPr txBox="1">
          <a:spLocks noChangeArrowheads="1"/>
        </xdr:cNvSpPr>
      </xdr:nvSpPr>
      <xdr:spPr bwMode="auto">
        <a:xfrm>
          <a:off x="584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411</xdr:row>
      <xdr:rowOff>0</xdr:rowOff>
    </xdr:from>
    <xdr:ext cx="85725" cy="221876"/>
    <xdr:sp macro="" textlink="">
      <xdr:nvSpPr>
        <xdr:cNvPr id="1689" name="Text Box 15">
          <a:extLst>
            <a:ext uri="{FF2B5EF4-FFF2-40B4-BE49-F238E27FC236}">
              <a16:creationId xmlns:a16="http://schemas.microsoft.com/office/drawing/2014/main" id="{324DF60C-E4AB-40B1-AE2D-647C4F8E1FA0}"/>
            </a:ext>
          </a:extLst>
        </xdr:cNvPr>
        <xdr:cNvSpPr txBox="1">
          <a:spLocks noChangeArrowheads="1"/>
        </xdr:cNvSpPr>
      </xdr:nvSpPr>
      <xdr:spPr bwMode="auto">
        <a:xfrm>
          <a:off x="584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411</xdr:row>
      <xdr:rowOff>0</xdr:rowOff>
    </xdr:from>
    <xdr:ext cx="85725" cy="221876"/>
    <xdr:sp macro="" textlink="">
      <xdr:nvSpPr>
        <xdr:cNvPr id="1690" name="Text Box 15">
          <a:extLst>
            <a:ext uri="{FF2B5EF4-FFF2-40B4-BE49-F238E27FC236}">
              <a16:creationId xmlns:a16="http://schemas.microsoft.com/office/drawing/2014/main" id="{58A22FEA-8B1F-4F5E-A513-CF05F5E0D3AC}"/>
            </a:ext>
          </a:extLst>
        </xdr:cNvPr>
        <xdr:cNvSpPr txBox="1">
          <a:spLocks noChangeArrowheads="1"/>
        </xdr:cNvSpPr>
      </xdr:nvSpPr>
      <xdr:spPr bwMode="auto">
        <a:xfrm>
          <a:off x="584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411</xdr:row>
      <xdr:rowOff>0</xdr:rowOff>
    </xdr:from>
    <xdr:ext cx="85725" cy="221876"/>
    <xdr:sp macro="" textlink="">
      <xdr:nvSpPr>
        <xdr:cNvPr id="1691" name="Text Box 15">
          <a:extLst>
            <a:ext uri="{FF2B5EF4-FFF2-40B4-BE49-F238E27FC236}">
              <a16:creationId xmlns:a16="http://schemas.microsoft.com/office/drawing/2014/main" id="{50E157EC-D897-4EA2-BB74-DD21446DB665}"/>
            </a:ext>
          </a:extLst>
        </xdr:cNvPr>
        <xdr:cNvSpPr txBox="1">
          <a:spLocks noChangeArrowheads="1"/>
        </xdr:cNvSpPr>
      </xdr:nvSpPr>
      <xdr:spPr bwMode="auto">
        <a:xfrm>
          <a:off x="5266121"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411</xdr:row>
      <xdr:rowOff>0</xdr:rowOff>
    </xdr:from>
    <xdr:ext cx="85725" cy="221876"/>
    <xdr:sp macro="" textlink="">
      <xdr:nvSpPr>
        <xdr:cNvPr id="1692" name="Text Box 15">
          <a:extLst>
            <a:ext uri="{FF2B5EF4-FFF2-40B4-BE49-F238E27FC236}">
              <a16:creationId xmlns:a16="http://schemas.microsoft.com/office/drawing/2014/main" id="{2C9EF856-F58E-4A04-9202-BDA07F18CF2D}"/>
            </a:ext>
          </a:extLst>
        </xdr:cNvPr>
        <xdr:cNvSpPr txBox="1">
          <a:spLocks noChangeArrowheads="1"/>
        </xdr:cNvSpPr>
      </xdr:nvSpPr>
      <xdr:spPr bwMode="auto">
        <a:xfrm>
          <a:off x="5266121"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411</xdr:row>
      <xdr:rowOff>0</xdr:rowOff>
    </xdr:from>
    <xdr:ext cx="85725" cy="221876"/>
    <xdr:sp macro="" textlink="">
      <xdr:nvSpPr>
        <xdr:cNvPr id="1693" name="Text Box 15">
          <a:extLst>
            <a:ext uri="{FF2B5EF4-FFF2-40B4-BE49-F238E27FC236}">
              <a16:creationId xmlns:a16="http://schemas.microsoft.com/office/drawing/2014/main" id="{FB01C69F-7267-49DE-AEF2-02064105DAE3}"/>
            </a:ext>
          </a:extLst>
        </xdr:cNvPr>
        <xdr:cNvSpPr txBox="1">
          <a:spLocks noChangeArrowheads="1"/>
        </xdr:cNvSpPr>
      </xdr:nvSpPr>
      <xdr:spPr bwMode="auto">
        <a:xfrm>
          <a:off x="5266121"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411</xdr:row>
      <xdr:rowOff>0</xdr:rowOff>
    </xdr:from>
    <xdr:ext cx="85725" cy="221876"/>
    <xdr:sp macro="" textlink="">
      <xdr:nvSpPr>
        <xdr:cNvPr id="1694" name="Text Box 15">
          <a:extLst>
            <a:ext uri="{FF2B5EF4-FFF2-40B4-BE49-F238E27FC236}">
              <a16:creationId xmlns:a16="http://schemas.microsoft.com/office/drawing/2014/main" id="{0FCEE3E7-F1EC-4E74-BE7F-824D2CF40B21}"/>
            </a:ext>
          </a:extLst>
        </xdr:cNvPr>
        <xdr:cNvSpPr txBox="1">
          <a:spLocks noChangeArrowheads="1"/>
        </xdr:cNvSpPr>
      </xdr:nvSpPr>
      <xdr:spPr bwMode="auto">
        <a:xfrm>
          <a:off x="457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411</xdr:row>
      <xdr:rowOff>0</xdr:rowOff>
    </xdr:from>
    <xdr:ext cx="85725" cy="221876"/>
    <xdr:sp macro="" textlink="">
      <xdr:nvSpPr>
        <xdr:cNvPr id="1695" name="Text Box 15">
          <a:extLst>
            <a:ext uri="{FF2B5EF4-FFF2-40B4-BE49-F238E27FC236}">
              <a16:creationId xmlns:a16="http://schemas.microsoft.com/office/drawing/2014/main" id="{CB98D7E3-14D9-436F-9B9C-182A1EAF3113}"/>
            </a:ext>
          </a:extLst>
        </xdr:cNvPr>
        <xdr:cNvSpPr txBox="1">
          <a:spLocks noChangeArrowheads="1"/>
        </xdr:cNvSpPr>
      </xdr:nvSpPr>
      <xdr:spPr bwMode="auto">
        <a:xfrm>
          <a:off x="584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411</xdr:row>
      <xdr:rowOff>0</xdr:rowOff>
    </xdr:from>
    <xdr:ext cx="85725" cy="221876"/>
    <xdr:sp macro="" textlink="">
      <xdr:nvSpPr>
        <xdr:cNvPr id="1696" name="Text Box 15">
          <a:extLst>
            <a:ext uri="{FF2B5EF4-FFF2-40B4-BE49-F238E27FC236}">
              <a16:creationId xmlns:a16="http://schemas.microsoft.com/office/drawing/2014/main" id="{C77F7B1E-6F68-4902-830B-451C737EFDA6}"/>
            </a:ext>
          </a:extLst>
        </xdr:cNvPr>
        <xdr:cNvSpPr txBox="1">
          <a:spLocks noChangeArrowheads="1"/>
        </xdr:cNvSpPr>
      </xdr:nvSpPr>
      <xdr:spPr bwMode="auto">
        <a:xfrm>
          <a:off x="584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411</xdr:row>
      <xdr:rowOff>0</xdr:rowOff>
    </xdr:from>
    <xdr:ext cx="85725" cy="221876"/>
    <xdr:sp macro="" textlink="">
      <xdr:nvSpPr>
        <xdr:cNvPr id="1697" name="Text Box 15">
          <a:extLst>
            <a:ext uri="{FF2B5EF4-FFF2-40B4-BE49-F238E27FC236}">
              <a16:creationId xmlns:a16="http://schemas.microsoft.com/office/drawing/2014/main" id="{17A1890B-2DDE-427C-AF8F-7BA819737FEB}"/>
            </a:ext>
          </a:extLst>
        </xdr:cNvPr>
        <xdr:cNvSpPr txBox="1">
          <a:spLocks noChangeArrowheads="1"/>
        </xdr:cNvSpPr>
      </xdr:nvSpPr>
      <xdr:spPr bwMode="auto">
        <a:xfrm>
          <a:off x="584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411</xdr:row>
      <xdr:rowOff>0</xdr:rowOff>
    </xdr:from>
    <xdr:ext cx="85725" cy="221876"/>
    <xdr:sp macro="" textlink="">
      <xdr:nvSpPr>
        <xdr:cNvPr id="1698" name="Text Box 15">
          <a:extLst>
            <a:ext uri="{FF2B5EF4-FFF2-40B4-BE49-F238E27FC236}">
              <a16:creationId xmlns:a16="http://schemas.microsoft.com/office/drawing/2014/main" id="{066950B3-A893-4492-A90E-BD6B8E570F99}"/>
            </a:ext>
          </a:extLst>
        </xdr:cNvPr>
        <xdr:cNvSpPr txBox="1">
          <a:spLocks noChangeArrowheads="1"/>
        </xdr:cNvSpPr>
      </xdr:nvSpPr>
      <xdr:spPr bwMode="auto">
        <a:xfrm>
          <a:off x="5846379"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411</xdr:row>
      <xdr:rowOff>0</xdr:rowOff>
    </xdr:from>
    <xdr:ext cx="85725" cy="221876"/>
    <xdr:sp macro="" textlink="">
      <xdr:nvSpPr>
        <xdr:cNvPr id="1699" name="Text Box 15">
          <a:extLst>
            <a:ext uri="{FF2B5EF4-FFF2-40B4-BE49-F238E27FC236}">
              <a16:creationId xmlns:a16="http://schemas.microsoft.com/office/drawing/2014/main" id="{F0D7E6B3-5E7D-4F10-8C1A-56FD5CB2949D}"/>
            </a:ext>
          </a:extLst>
        </xdr:cNvPr>
        <xdr:cNvSpPr txBox="1">
          <a:spLocks noChangeArrowheads="1"/>
        </xdr:cNvSpPr>
      </xdr:nvSpPr>
      <xdr:spPr bwMode="auto">
        <a:xfrm>
          <a:off x="5266121"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411</xdr:row>
      <xdr:rowOff>0</xdr:rowOff>
    </xdr:from>
    <xdr:ext cx="85725" cy="221876"/>
    <xdr:sp macro="" textlink="">
      <xdr:nvSpPr>
        <xdr:cNvPr id="1700" name="Text Box 15">
          <a:extLst>
            <a:ext uri="{FF2B5EF4-FFF2-40B4-BE49-F238E27FC236}">
              <a16:creationId xmlns:a16="http://schemas.microsoft.com/office/drawing/2014/main" id="{AC2FCD46-F326-4074-9F5C-C72C21021E7C}"/>
            </a:ext>
          </a:extLst>
        </xdr:cNvPr>
        <xdr:cNvSpPr txBox="1">
          <a:spLocks noChangeArrowheads="1"/>
        </xdr:cNvSpPr>
      </xdr:nvSpPr>
      <xdr:spPr bwMode="auto">
        <a:xfrm>
          <a:off x="5266121"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411</xdr:row>
      <xdr:rowOff>0</xdr:rowOff>
    </xdr:from>
    <xdr:ext cx="85725" cy="221876"/>
    <xdr:sp macro="" textlink="">
      <xdr:nvSpPr>
        <xdr:cNvPr id="1701" name="Text Box 15">
          <a:extLst>
            <a:ext uri="{FF2B5EF4-FFF2-40B4-BE49-F238E27FC236}">
              <a16:creationId xmlns:a16="http://schemas.microsoft.com/office/drawing/2014/main" id="{77B63190-A070-4A22-ACD8-3956EB22F08D}"/>
            </a:ext>
          </a:extLst>
        </xdr:cNvPr>
        <xdr:cNvSpPr txBox="1">
          <a:spLocks noChangeArrowheads="1"/>
        </xdr:cNvSpPr>
      </xdr:nvSpPr>
      <xdr:spPr bwMode="auto">
        <a:xfrm>
          <a:off x="5266121"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411</xdr:row>
      <xdr:rowOff>0</xdr:rowOff>
    </xdr:from>
    <xdr:ext cx="85725" cy="221876"/>
    <xdr:sp macro="" textlink="">
      <xdr:nvSpPr>
        <xdr:cNvPr id="1702" name="Text Box 15">
          <a:extLst>
            <a:ext uri="{FF2B5EF4-FFF2-40B4-BE49-F238E27FC236}">
              <a16:creationId xmlns:a16="http://schemas.microsoft.com/office/drawing/2014/main" id="{A1A2039F-EDC2-4946-AB36-6F6661ABAB02}"/>
            </a:ext>
          </a:extLst>
        </xdr:cNvPr>
        <xdr:cNvSpPr txBox="1">
          <a:spLocks noChangeArrowheads="1"/>
        </xdr:cNvSpPr>
      </xdr:nvSpPr>
      <xdr:spPr bwMode="auto">
        <a:xfrm>
          <a:off x="5266121" y="75597845"/>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412</xdr:row>
      <xdr:rowOff>0</xdr:rowOff>
    </xdr:from>
    <xdr:ext cx="85725" cy="221876"/>
    <xdr:sp macro="" textlink="">
      <xdr:nvSpPr>
        <xdr:cNvPr id="1703" name="Text Box 15">
          <a:extLst>
            <a:ext uri="{FF2B5EF4-FFF2-40B4-BE49-F238E27FC236}">
              <a16:creationId xmlns:a16="http://schemas.microsoft.com/office/drawing/2014/main" id="{43CDED9D-DED4-45A9-BD7F-67C05D84AF44}"/>
            </a:ext>
          </a:extLst>
        </xdr:cNvPr>
        <xdr:cNvSpPr txBox="1">
          <a:spLocks noChangeArrowheads="1"/>
        </xdr:cNvSpPr>
      </xdr:nvSpPr>
      <xdr:spPr bwMode="auto">
        <a:xfrm>
          <a:off x="457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412</xdr:row>
      <xdr:rowOff>0</xdr:rowOff>
    </xdr:from>
    <xdr:ext cx="85725" cy="221876"/>
    <xdr:sp macro="" textlink="">
      <xdr:nvSpPr>
        <xdr:cNvPr id="1704" name="Text Box 15">
          <a:extLst>
            <a:ext uri="{FF2B5EF4-FFF2-40B4-BE49-F238E27FC236}">
              <a16:creationId xmlns:a16="http://schemas.microsoft.com/office/drawing/2014/main" id="{0D647D59-E1CA-45B1-96F6-CDA5BB56A439}"/>
            </a:ext>
          </a:extLst>
        </xdr:cNvPr>
        <xdr:cNvSpPr txBox="1">
          <a:spLocks noChangeArrowheads="1"/>
        </xdr:cNvSpPr>
      </xdr:nvSpPr>
      <xdr:spPr bwMode="auto">
        <a:xfrm>
          <a:off x="457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412</xdr:row>
      <xdr:rowOff>0</xdr:rowOff>
    </xdr:from>
    <xdr:ext cx="85725" cy="221876"/>
    <xdr:sp macro="" textlink="">
      <xdr:nvSpPr>
        <xdr:cNvPr id="1705" name="Text Box 15">
          <a:extLst>
            <a:ext uri="{FF2B5EF4-FFF2-40B4-BE49-F238E27FC236}">
              <a16:creationId xmlns:a16="http://schemas.microsoft.com/office/drawing/2014/main" id="{2F7E2115-2D1C-4206-8450-423674B2E9AC}"/>
            </a:ext>
          </a:extLst>
        </xdr:cNvPr>
        <xdr:cNvSpPr txBox="1">
          <a:spLocks noChangeArrowheads="1"/>
        </xdr:cNvSpPr>
      </xdr:nvSpPr>
      <xdr:spPr bwMode="auto">
        <a:xfrm>
          <a:off x="457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412</xdr:row>
      <xdr:rowOff>0</xdr:rowOff>
    </xdr:from>
    <xdr:ext cx="85725" cy="221876"/>
    <xdr:sp macro="" textlink="">
      <xdr:nvSpPr>
        <xdr:cNvPr id="1706" name="Text Box 15">
          <a:extLst>
            <a:ext uri="{FF2B5EF4-FFF2-40B4-BE49-F238E27FC236}">
              <a16:creationId xmlns:a16="http://schemas.microsoft.com/office/drawing/2014/main" id="{DB8FC980-8354-455D-9B13-E0B8BFF7D542}"/>
            </a:ext>
          </a:extLst>
        </xdr:cNvPr>
        <xdr:cNvSpPr txBox="1">
          <a:spLocks noChangeArrowheads="1"/>
        </xdr:cNvSpPr>
      </xdr:nvSpPr>
      <xdr:spPr bwMode="auto">
        <a:xfrm>
          <a:off x="457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412</xdr:row>
      <xdr:rowOff>0</xdr:rowOff>
    </xdr:from>
    <xdr:ext cx="85725" cy="221876"/>
    <xdr:sp macro="" textlink="">
      <xdr:nvSpPr>
        <xdr:cNvPr id="1707" name="Text Box 15">
          <a:extLst>
            <a:ext uri="{FF2B5EF4-FFF2-40B4-BE49-F238E27FC236}">
              <a16:creationId xmlns:a16="http://schemas.microsoft.com/office/drawing/2014/main" id="{36BD0B71-F602-4F1A-BA3B-17DCF7F95F41}"/>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412</xdr:row>
      <xdr:rowOff>0</xdr:rowOff>
    </xdr:from>
    <xdr:ext cx="85725" cy="221876"/>
    <xdr:sp macro="" textlink="">
      <xdr:nvSpPr>
        <xdr:cNvPr id="1708" name="Text Box 15">
          <a:extLst>
            <a:ext uri="{FF2B5EF4-FFF2-40B4-BE49-F238E27FC236}">
              <a16:creationId xmlns:a16="http://schemas.microsoft.com/office/drawing/2014/main" id="{FDEC43D6-5421-4762-96EE-6B2C8AE58C19}"/>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412</xdr:row>
      <xdr:rowOff>0</xdr:rowOff>
    </xdr:from>
    <xdr:ext cx="85725" cy="221876"/>
    <xdr:sp macro="" textlink="">
      <xdr:nvSpPr>
        <xdr:cNvPr id="1709" name="Text Box 15">
          <a:extLst>
            <a:ext uri="{FF2B5EF4-FFF2-40B4-BE49-F238E27FC236}">
              <a16:creationId xmlns:a16="http://schemas.microsoft.com/office/drawing/2014/main" id="{E2F6CA9D-BC06-4CAD-9899-A0034B7117D6}"/>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412</xdr:row>
      <xdr:rowOff>0</xdr:rowOff>
    </xdr:from>
    <xdr:ext cx="85725" cy="221876"/>
    <xdr:sp macro="" textlink="">
      <xdr:nvSpPr>
        <xdr:cNvPr id="1710" name="Text Box 15">
          <a:extLst>
            <a:ext uri="{FF2B5EF4-FFF2-40B4-BE49-F238E27FC236}">
              <a16:creationId xmlns:a16="http://schemas.microsoft.com/office/drawing/2014/main" id="{03B2892A-8E8C-44B2-B30A-145C6E379EA8}"/>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412</xdr:row>
      <xdr:rowOff>0</xdr:rowOff>
    </xdr:from>
    <xdr:ext cx="85725" cy="221876"/>
    <xdr:sp macro="" textlink="">
      <xdr:nvSpPr>
        <xdr:cNvPr id="1711" name="Text Box 15">
          <a:extLst>
            <a:ext uri="{FF2B5EF4-FFF2-40B4-BE49-F238E27FC236}">
              <a16:creationId xmlns:a16="http://schemas.microsoft.com/office/drawing/2014/main" id="{9D109152-F6B2-4C0B-AABC-CBF8EDE31341}"/>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412</xdr:row>
      <xdr:rowOff>0</xdr:rowOff>
    </xdr:from>
    <xdr:ext cx="85725" cy="221876"/>
    <xdr:sp macro="" textlink="">
      <xdr:nvSpPr>
        <xdr:cNvPr id="1712" name="Text Box 15">
          <a:extLst>
            <a:ext uri="{FF2B5EF4-FFF2-40B4-BE49-F238E27FC236}">
              <a16:creationId xmlns:a16="http://schemas.microsoft.com/office/drawing/2014/main" id="{E579F06E-5A5B-4C66-B1FC-50CB66FD28B6}"/>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412</xdr:row>
      <xdr:rowOff>0</xdr:rowOff>
    </xdr:from>
    <xdr:ext cx="85725" cy="221876"/>
    <xdr:sp macro="" textlink="">
      <xdr:nvSpPr>
        <xdr:cNvPr id="1713" name="Text Box 15">
          <a:extLst>
            <a:ext uri="{FF2B5EF4-FFF2-40B4-BE49-F238E27FC236}">
              <a16:creationId xmlns:a16="http://schemas.microsoft.com/office/drawing/2014/main" id="{B1E93772-DAE5-4AD5-9BC2-76794917EB0C}"/>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412</xdr:row>
      <xdr:rowOff>0</xdr:rowOff>
    </xdr:from>
    <xdr:ext cx="85725" cy="221876"/>
    <xdr:sp macro="" textlink="">
      <xdr:nvSpPr>
        <xdr:cNvPr id="1714" name="Text Box 15">
          <a:extLst>
            <a:ext uri="{FF2B5EF4-FFF2-40B4-BE49-F238E27FC236}">
              <a16:creationId xmlns:a16="http://schemas.microsoft.com/office/drawing/2014/main" id="{B475BB47-A928-49E0-A6F5-D634353F31B1}"/>
            </a:ext>
          </a:extLst>
        </xdr:cNvPr>
        <xdr:cNvSpPr txBox="1">
          <a:spLocks noChangeArrowheads="1"/>
        </xdr:cNvSpPr>
      </xdr:nvSpPr>
      <xdr:spPr bwMode="auto">
        <a:xfrm>
          <a:off x="457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412</xdr:row>
      <xdr:rowOff>0</xdr:rowOff>
    </xdr:from>
    <xdr:ext cx="85725" cy="221876"/>
    <xdr:sp macro="" textlink="">
      <xdr:nvSpPr>
        <xdr:cNvPr id="1715" name="Text Box 15">
          <a:extLst>
            <a:ext uri="{FF2B5EF4-FFF2-40B4-BE49-F238E27FC236}">
              <a16:creationId xmlns:a16="http://schemas.microsoft.com/office/drawing/2014/main" id="{FF88A033-4175-4C92-8170-4C8783183DF4}"/>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412</xdr:row>
      <xdr:rowOff>0</xdr:rowOff>
    </xdr:from>
    <xdr:ext cx="85725" cy="221876"/>
    <xdr:sp macro="" textlink="">
      <xdr:nvSpPr>
        <xdr:cNvPr id="1716" name="Text Box 15">
          <a:extLst>
            <a:ext uri="{FF2B5EF4-FFF2-40B4-BE49-F238E27FC236}">
              <a16:creationId xmlns:a16="http://schemas.microsoft.com/office/drawing/2014/main" id="{44C430CD-676A-4A12-ADA8-500E7DF7FE9B}"/>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412</xdr:row>
      <xdr:rowOff>0</xdr:rowOff>
    </xdr:from>
    <xdr:ext cx="85725" cy="221876"/>
    <xdr:sp macro="" textlink="">
      <xdr:nvSpPr>
        <xdr:cNvPr id="1717" name="Text Box 15">
          <a:extLst>
            <a:ext uri="{FF2B5EF4-FFF2-40B4-BE49-F238E27FC236}">
              <a16:creationId xmlns:a16="http://schemas.microsoft.com/office/drawing/2014/main" id="{FCEF5604-5859-4565-BF82-EAF474AC177E}"/>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412</xdr:row>
      <xdr:rowOff>0</xdr:rowOff>
    </xdr:from>
    <xdr:ext cx="85725" cy="221876"/>
    <xdr:sp macro="" textlink="">
      <xdr:nvSpPr>
        <xdr:cNvPr id="1718" name="Text Box 15">
          <a:extLst>
            <a:ext uri="{FF2B5EF4-FFF2-40B4-BE49-F238E27FC236}">
              <a16:creationId xmlns:a16="http://schemas.microsoft.com/office/drawing/2014/main" id="{8032D703-90C0-436F-8630-9105B214157B}"/>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412</xdr:row>
      <xdr:rowOff>0</xdr:rowOff>
    </xdr:from>
    <xdr:ext cx="85725" cy="221876"/>
    <xdr:sp macro="" textlink="">
      <xdr:nvSpPr>
        <xdr:cNvPr id="1719" name="Text Box 15">
          <a:extLst>
            <a:ext uri="{FF2B5EF4-FFF2-40B4-BE49-F238E27FC236}">
              <a16:creationId xmlns:a16="http://schemas.microsoft.com/office/drawing/2014/main" id="{0431ECBC-E943-4933-8A83-EA60CDF5DE5C}"/>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412</xdr:row>
      <xdr:rowOff>0</xdr:rowOff>
    </xdr:from>
    <xdr:ext cx="85725" cy="221876"/>
    <xdr:sp macro="" textlink="">
      <xdr:nvSpPr>
        <xdr:cNvPr id="1720" name="Text Box 15">
          <a:extLst>
            <a:ext uri="{FF2B5EF4-FFF2-40B4-BE49-F238E27FC236}">
              <a16:creationId xmlns:a16="http://schemas.microsoft.com/office/drawing/2014/main" id="{27D3372D-D1F3-4E82-9F74-FED57879AEC2}"/>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412</xdr:row>
      <xdr:rowOff>0</xdr:rowOff>
    </xdr:from>
    <xdr:ext cx="85725" cy="221876"/>
    <xdr:sp macro="" textlink="">
      <xdr:nvSpPr>
        <xdr:cNvPr id="1721" name="Text Box 15">
          <a:extLst>
            <a:ext uri="{FF2B5EF4-FFF2-40B4-BE49-F238E27FC236}">
              <a16:creationId xmlns:a16="http://schemas.microsoft.com/office/drawing/2014/main" id="{95CF3E86-5AE1-4235-82DD-E2F14A1738ED}"/>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412</xdr:row>
      <xdr:rowOff>0</xdr:rowOff>
    </xdr:from>
    <xdr:ext cx="85725" cy="221876"/>
    <xdr:sp macro="" textlink="">
      <xdr:nvSpPr>
        <xdr:cNvPr id="1722" name="Text Box 15">
          <a:extLst>
            <a:ext uri="{FF2B5EF4-FFF2-40B4-BE49-F238E27FC236}">
              <a16:creationId xmlns:a16="http://schemas.microsoft.com/office/drawing/2014/main" id="{C34696A1-0757-4C61-854D-163E6E6A1C34}"/>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412</xdr:row>
      <xdr:rowOff>0</xdr:rowOff>
    </xdr:from>
    <xdr:ext cx="85725" cy="221876"/>
    <xdr:sp macro="" textlink="">
      <xdr:nvSpPr>
        <xdr:cNvPr id="1723" name="Text Box 15">
          <a:extLst>
            <a:ext uri="{FF2B5EF4-FFF2-40B4-BE49-F238E27FC236}">
              <a16:creationId xmlns:a16="http://schemas.microsoft.com/office/drawing/2014/main" id="{5AF3B7F9-6C25-44A9-8E36-29C4A660A53A}"/>
            </a:ext>
          </a:extLst>
        </xdr:cNvPr>
        <xdr:cNvSpPr txBox="1">
          <a:spLocks noChangeArrowheads="1"/>
        </xdr:cNvSpPr>
      </xdr:nvSpPr>
      <xdr:spPr bwMode="auto">
        <a:xfrm>
          <a:off x="457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412</xdr:row>
      <xdr:rowOff>0</xdr:rowOff>
    </xdr:from>
    <xdr:ext cx="85725" cy="221876"/>
    <xdr:sp macro="" textlink="">
      <xdr:nvSpPr>
        <xdr:cNvPr id="1724" name="Text Box 15">
          <a:extLst>
            <a:ext uri="{FF2B5EF4-FFF2-40B4-BE49-F238E27FC236}">
              <a16:creationId xmlns:a16="http://schemas.microsoft.com/office/drawing/2014/main" id="{17F7907D-2B63-4777-A788-3D72FA7D3A06}"/>
            </a:ext>
          </a:extLst>
        </xdr:cNvPr>
        <xdr:cNvSpPr txBox="1">
          <a:spLocks noChangeArrowheads="1"/>
        </xdr:cNvSpPr>
      </xdr:nvSpPr>
      <xdr:spPr bwMode="auto">
        <a:xfrm>
          <a:off x="457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412</xdr:row>
      <xdr:rowOff>0</xdr:rowOff>
    </xdr:from>
    <xdr:ext cx="85725" cy="221876"/>
    <xdr:sp macro="" textlink="">
      <xdr:nvSpPr>
        <xdr:cNvPr id="1725" name="Text Box 15">
          <a:extLst>
            <a:ext uri="{FF2B5EF4-FFF2-40B4-BE49-F238E27FC236}">
              <a16:creationId xmlns:a16="http://schemas.microsoft.com/office/drawing/2014/main" id="{DD6DD29D-CBA5-4DAD-9F98-F452CAFE9860}"/>
            </a:ext>
          </a:extLst>
        </xdr:cNvPr>
        <xdr:cNvSpPr txBox="1">
          <a:spLocks noChangeArrowheads="1"/>
        </xdr:cNvSpPr>
      </xdr:nvSpPr>
      <xdr:spPr bwMode="auto">
        <a:xfrm>
          <a:off x="457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412</xdr:row>
      <xdr:rowOff>0</xdr:rowOff>
    </xdr:from>
    <xdr:ext cx="85725" cy="221876"/>
    <xdr:sp macro="" textlink="">
      <xdr:nvSpPr>
        <xdr:cNvPr id="1726" name="Text Box 15">
          <a:extLst>
            <a:ext uri="{FF2B5EF4-FFF2-40B4-BE49-F238E27FC236}">
              <a16:creationId xmlns:a16="http://schemas.microsoft.com/office/drawing/2014/main" id="{E43A1D30-B2C7-4B09-AC73-0D638FC14BB4}"/>
            </a:ext>
          </a:extLst>
        </xdr:cNvPr>
        <xdr:cNvSpPr txBox="1">
          <a:spLocks noChangeArrowheads="1"/>
        </xdr:cNvSpPr>
      </xdr:nvSpPr>
      <xdr:spPr bwMode="auto">
        <a:xfrm>
          <a:off x="457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412</xdr:row>
      <xdr:rowOff>0</xdr:rowOff>
    </xdr:from>
    <xdr:ext cx="85725" cy="221876"/>
    <xdr:sp macro="" textlink="">
      <xdr:nvSpPr>
        <xdr:cNvPr id="1727" name="Text Box 15">
          <a:extLst>
            <a:ext uri="{FF2B5EF4-FFF2-40B4-BE49-F238E27FC236}">
              <a16:creationId xmlns:a16="http://schemas.microsoft.com/office/drawing/2014/main" id="{BCB3FDD1-19FF-429F-98A9-74F4C1BF9152}"/>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412</xdr:row>
      <xdr:rowOff>0</xdr:rowOff>
    </xdr:from>
    <xdr:ext cx="85725" cy="221876"/>
    <xdr:sp macro="" textlink="">
      <xdr:nvSpPr>
        <xdr:cNvPr id="1728" name="Text Box 15">
          <a:extLst>
            <a:ext uri="{FF2B5EF4-FFF2-40B4-BE49-F238E27FC236}">
              <a16:creationId xmlns:a16="http://schemas.microsoft.com/office/drawing/2014/main" id="{45463664-7E5F-4581-84E6-0E7E7A1554A4}"/>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412</xdr:row>
      <xdr:rowOff>0</xdr:rowOff>
    </xdr:from>
    <xdr:ext cx="85725" cy="221876"/>
    <xdr:sp macro="" textlink="">
      <xdr:nvSpPr>
        <xdr:cNvPr id="1729" name="Text Box 15">
          <a:extLst>
            <a:ext uri="{FF2B5EF4-FFF2-40B4-BE49-F238E27FC236}">
              <a16:creationId xmlns:a16="http://schemas.microsoft.com/office/drawing/2014/main" id="{7B1E23D5-1F1C-4960-B482-3E33EFE409AB}"/>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412</xdr:row>
      <xdr:rowOff>0</xdr:rowOff>
    </xdr:from>
    <xdr:ext cx="85725" cy="221876"/>
    <xdr:sp macro="" textlink="">
      <xdr:nvSpPr>
        <xdr:cNvPr id="1730" name="Text Box 15">
          <a:extLst>
            <a:ext uri="{FF2B5EF4-FFF2-40B4-BE49-F238E27FC236}">
              <a16:creationId xmlns:a16="http://schemas.microsoft.com/office/drawing/2014/main" id="{2941D780-F7F7-4F18-B6D8-A832B8F7B59F}"/>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412</xdr:row>
      <xdr:rowOff>0</xdr:rowOff>
    </xdr:from>
    <xdr:ext cx="85725" cy="221876"/>
    <xdr:sp macro="" textlink="">
      <xdr:nvSpPr>
        <xdr:cNvPr id="1731" name="Text Box 15">
          <a:extLst>
            <a:ext uri="{FF2B5EF4-FFF2-40B4-BE49-F238E27FC236}">
              <a16:creationId xmlns:a16="http://schemas.microsoft.com/office/drawing/2014/main" id="{FE99A67B-D990-45A9-AD86-096E37A161C7}"/>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412</xdr:row>
      <xdr:rowOff>0</xdr:rowOff>
    </xdr:from>
    <xdr:ext cx="85725" cy="221876"/>
    <xdr:sp macro="" textlink="">
      <xdr:nvSpPr>
        <xdr:cNvPr id="1732" name="Text Box 15">
          <a:extLst>
            <a:ext uri="{FF2B5EF4-FFF2-40B4-BE49-F238E27FC236}">
              <a16:creationId xmlns:a16="http://schemas.microsoft.com/office/drawing/2014/main" id="{9F1D0876-4104-4A5E-8C9F-39672E5F8ACC}"/>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412</xdr:row>
      <xdr:rowOff>0</xdr:rowOff>
    </xdr:from>
    <xdr:ext cx="85725" cy="221876"/>
    <xdr:sp macro="" textlink="">
      <xdr:nvSpPr>
        <xdr:cNvPr id="1733" name="Text Box 15">
          <a:extLst>
            <a:ext uri="{FF2B5EF4-FFF2-40B4-BE49-F238E27FC236}">
              <a16:creationId xmlns:a16="http://schemas.microsoft.com/office/drawing/2014/main" id="{4BD45B7C-62BC-4FE9-AE46-FB69A3760EA5}"/>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412</xdr:row>
      <xdr:rowOff>0</xdr:rowOff>
    </xdr:from>
    <xdr:ext cx="85725" cy="221876"/>
    <xdr:sp macro="" textlink="">
      <xdr:nvSpPr>
        <xdr:cNvPr id="1734" name="Text Box 15">
          <a:extLst>
            <a:ext uri="{FF2B5EF4-FFF2-40B4-BE49-F238E27FC236}">
              <a16:creationId xmlns:a16="http://schemas.microsoft.com/office/drawing/2014/main" id="{EDBE7176-60BF-4A90-BC3D-7C6D5F0D300F}"/>
            </a:ext>
          </a:extLst>
        </xdr:cNvPr>
        <xdr:cNvSpPr txBox="1">
          <a:spLocks noChangeArrowheads="1"/>
        </xdr:cNvSpPr>
      </xdr:nvSpPr>
      <xdr:spPr bwMode="auto">
        <a:xfrm>
          <a:off x="457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412</xdr:row>
      <xdr:rowOff>0</xdr:rowOff>
    </xdr:from>
    <xdr:ext cx="85725" cy="221876"/>
    <xdr:sp macro="" textlink="">
      <xdr:nvSpPr>
        <xdr:cNvPr id="1735" name="Text Box 15">
          <a:extLst>
            <a:ext uri="{FF2B5EF4-FFF2-40B4-BE49-F238E27FC236}">
              <a16:creationId xmlns:a16="http://schemas.microsoft.com/office/drawing/2014/main" id="{F86F095D-0CDC-4C70-AE51-025B58986E1B}"/>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412</xdr:row>
      <xdr:rowOff>0</xdr:rowOff>
    </xdr:from>
    <xdr:ext cx="85725" cy="221876"/>
    <xdr:sp macro="" textlink="">
      <xdr:nvSpPr>
        <xdr:cNvPr id="1736" name="Text Box 15">
          <a:extLst>
            <a:ext uri="{FF2B5EF4-FFF2-40B4-BE49-F238E27FC236}">
              <a16:creationId xmlns:a16="http://schemas.microsoft.com/office/drawing/2014/main" id="{CC2F45AC-68AE-4454-91D4-7EF7C86814E9}"/>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412</xdr:row>
      <xdr:rowOff>0</xdr:rowOff>
    </xdr:from>
    <xdr:ext cx="85725" cy="221876"/>
    <xdr:sp macro="" textlink="">
      <xdr:nvSpPr>
        <xdr:cNvPr id="1737" name="Text Box 15">
          <a:extLst>
            <a:ext uri="{FF2B5EF4-FFF2-40B4-BE49-F238E27FC236}">
              <a16:creationId xmlns:a16="http://schemas.microsoft.com/office/drawing/2014/main" id="{BCD97DC3-7F62-405E-9969-40B81BCBCBD3}"/>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412</xdr:row>
      <xdr:rowOff>0</xdr:rowOff>
    </xdr:from>
    <xdr:ext cx="85725" cy="221876"/>
    <xdr:sp macro="" textlink="">
      <xdr:nvSpPr>
        <xdr:cNvPr id="1738" name="Text Box 15">
          <a:extLst>
            <a:ext uri="{FF2B5EF4-FFF2-40B4-BE49-F238E27FC236}">
              <a16:creationId xmlns:a16="http://schemas.microsoft.com/office/drawing/2014/main" id="{6769D682-0A20-4B57-8044-430C8EB360A7}"/>
            </a:ext>
          </a:extLst>
        </xdr:cNvPr>
        <xdr:cNvSpPr txBox="1">
          <a:spLocks noChangeArrowheads="1"/>
        </xdr:cNvSpPr>
      </xdr:nvSpPr>
      <xdr:spPr bwMode="auto">
        <a:xfrm>
          <a:off x="5846379"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412</xdr:row>
      <xdr:rowOff>0</xdr:rowOff>
    </xdr:from>
    <xdr:ext cx="85725" cy="221876"/>
    <xdr:sp macro="" textlink="">
      <xdr:nvSpPr>
        <xdr:cNvPr id="1739" name="Text Box 15">
          <a:extLst>
            <a:ext uri="{FF2B5EF4-FFF2-40B4-BE49-F238E27FC236}">
              <a16:creationId xmlns:a16="http://schemas.microsoft.com/office/drawing/2014/main" id="{ABD54A1C-D587-4783-A1A3-1B70EEAD64D5}"/>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412</xdr:row>
      <xdr:rowOff>0</xdr:rowOff>
    </xdr:from>
    <xdr:ext cx="85725" cy="221876"/>
    <xdr:sp macro="" textlink="">
      <xdr:nvSpPr>
        <xdr:cNvPr id="1740" name="Text Box 15">
          <a:extLst>
            <a:ext uri="{FF2B5EF4-FFF2-40B4-BE49-F238E27FC236}">
              <a16:creationId xmlns:a16="http://schemas.microsoft.com/office/drawing/2014/main" id="{32C857E9-9492-42A2-9DB2-A89E5A93D6C9}"/>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412</xdr:row>
      <xdr:rowOff>0</xdr:rowOff>
    </xdr:from>
    <xdr:ext cx="85725" cy="221876"/>
    <xdr:sp macro="" textlink="">
      <xdr:nvSpPr>
        <xdr:cNvPr id="1741" name="Text Box 15">
          <a:extLst>
            <a:ext uri="{FF2B5EF4-FFF2-40B4-BE49-F238E27FC236}">
              <a16:creationId xmlns:a16="http://schemas.microsoft.com/office/drawing/2014/main" id="{46AFF574-F81C-426F-835A-264CB357CE3A}"/>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412</xdr:row>
      <xdr:rowOff>0</xdr:rowOff>
    </xdr:from>
    <xdr:ext cx="85725" cy="221876"/>
    <xdr:sp macro="" textlink="">
      <xdr:nvSpPr>
        <xdr:cNvPr id="1742" name="Text Box 15">
          <a:extLst>
            <a:ext uri="{FF2B5EF4-FFF2-40B4-BE49-F238E27FC236}">
              <a16:creationId xmlns:a16="http://schemas.microsoft.com/office/drawing/2014/main" id="{23A01DBC-5FCD-4D7B-A792-6F07223D3643}"/>
            </a:ext>
          </a:extLst>
        </xdr:cNvPr>
        <xdr:cNvSpPr txBox="1">
          <a:spLocks noChangeArrowheads="1"/>
        </xdr:cNvSpPr>
      </xdr:nvSpPr>
      <xdr:spPr bwMode="auto">
        <a:xfrm>
          <a:off x="5266121" y="75783966"/>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442</xdr:row>
      <xdr:rowOff>0</xdr:rowOff>
    </xdr:from>
    <xdr:ext cx="85725" cy="221876"/>
    <xdr:sp macro="" textlink="">
      <xdr:nvSpPr>
        <xdr:cNvPr id="1743" name="Text Box 15">
          <a:extLst>
            <a:ext uri="{FF2B5EF4-FFF2-40B4-BE49-F238E27FC236}">
              <a16:creationId xmlns:a16="http://schemas.microsoft.com/office/drawing/2014/main" id="{03B2E877-1BD4-417A-B2AF-63DF795F846B}"/>
            </a:ext>
          </a:extLst>
        </xdr:cNvPr>
        <xdr:cNvSpPr txBox="1">
          <a:spLocks noChangeArrowheads="1"/>
        </xdr:cNvSpPr>
      </xdr:nvSpPr>
      <xdr:spPr bwMode="auto">
        <a:xfrm>
          <a:off x="457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442</xdr:row>
      <xdr:rowOff>0</xdr:rowOff>
    </xdr:from>
    <xdr:ext cx="85725" cy="221876"/>
    <xdr:sp macro="" textlink="">
      <xdr:nvSpPr>
        <xdr:cNvPr id="1744" name="Text Box 15">
          <a:extLst>
            <a:ext uri="{FF2B5EF4-FFF2-40B4-BE49-F238E27FC236}">
              <a16:creationId xmlns:a16="http://schemas.microsoft.com/office/drawing/2014/main" id="{C5E1D7A3-81B8-4F52-8AFE-674CC0B370A6}"/>
            </a:ext>
          </a:extLst>
        </xdr:cNvPr>
        <xdr:cNvSpPr txBox="1">
          <a:spLocks noChangeArrowheads="1"/>
        </xdr:cNvSpPr>
      </xdr:nvSpPr>
      <xdr:spPr bwMode="auto">
        <a:xfrm>
          <a:off x="457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45" name="Text Box 15">
          <a:extLst>
            <a:ext uri="{FF2B5EF4-FFF2-40B4-BE49-F238E27FC236}">
              <a16:creationId xmlns:a16="http://schemas.microsoft.com/office/drawing/2014/main" id="{DC001B20-CB19-4CA8-948B-8CD5B992410D}"/>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46" name="Text Box 15">
          <a:extLst>
            <a:ext uri="{FF2B5EF4-FFF2-40B4-BE49-F238E27FC236}">
              <a16:creationId xmlns:a16="http://schemas.microsoft.com/office/drawing/2014/main" id="{1DC8D3E9-445B-4661-B560-9CEDF38615FA}"/>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47" name="Text Box 15">
          <a:extLst>
            <a:ext uri="{FF2B5EF4-FFF2-40B4-BE49-F238E27FC236}">
              <a16:creationId xmlns:a16="http://schemas.microsoft.com/office/drawing/2014/main" id="{0F351A7E-4E54-4C60-A8E9-F83EC25A9E8B}"/>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48" name="Text Box 15">
          <a:extLst>
            <a:ext uri="{FF2B5EF4-FFF2-40B4-BE49-F238E27FC236}">
              <a16:creationId xmlns:a16="http://schemas.microsoft.com/office/drawing/2014/main" id="{7C284EE2-BC09-4611-BEF0-57C68DB8DEB4}"/>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49" name="Text Box 15">
          <a:extLst>
            <a:ext uri="{FF2B5EF4-FFF2-40B4-BE49-F238E27FC236}">
              <a16:creationId xmlns:a16="http://schemas.microsoft.com/office/drawing/2014/main" id="{3345C15B-1836-4B95-9EEC-384258149ED0}"/>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50" name="Text Box 15">
          <a:extLst>
            <a:ext uri="{FF2B5EF4-FFF2-40B4-BE49-F238E27FC236}">
              <a16:creationId xmlns:a16="http://schemas.microsoft.com/office/drawing/2014/main" id="{786B2A06-FBD3-4AF5-90F1-ED3B7E2DF2CA}"/>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51" name="Text Box 15">
          <a:extLst>
            <a:ext uri="{FF2B5EF4-FFF2-40B4-BE49-F238E27FC236}">
              <a16:creationId xmlns:a16="http://schemas.microsoft.com/office/drawing/2014/main" id="{BFDDEF29-94C6-4D51-8FC0-F7E6D07C3A89}"/>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442</xdr:row>
      <xdr:rowOff>0</xdr:rowOff>
    </xdr:from>
    <xdr:ext cx="85725" cy="221876"/>
    <xdr:sp macro="" textlink="">
      <xdr:nvSpPr>
        <xdr:cNvPr id="1752" name="Text Box 15">
          <a:extLst>
            <a:ext uri="{FF2B5EF4-FFF2-40B4-BE49-F238E27FC236}">
              <a16:creationId xmlns:a16="http://schemas.microsoft.com/office/drawing/2014/main" id="{97CCD3EB-1052-490A-AD0F-7C9E13A3C2EA}"/>
            </a:ext>
          </a:extLst>
        </xdr:cNvPr>
        <xdr:cNvSpPr txBox="1">
          <a:spLocks noChangeArrowheads="1"/>
        </xdr:cNvSpPr>
      </xdr:nvSpPr>
      <xdr:spPr bwMode="auto">
        <a:xfrm>
          <a:off x="457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53" name="Text Box 15">
          <a:extLst>
            <a:ext uri="{FF2B5EF4-FFF2-40B4-BE49-F238E27FC236}">
              <a16:creationId xmlns:a16="http://schemas.microsoft.com/office/drawing/2014/main" id="{ECC35039-AE35-429B-86B6-8EEFF86C910D}"/>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54" name="Text Box 15">
          <a:extLst>
            <a:ext uri="{FF2B5EF4-FFF2-40B4-BE49-F238E27FC236}">
              <a16:creationId xmlns:a16="http://schemas.microsoft.com/office/drawing/2014/main" id="{1C4E92D3-C24F-410A-921F-1084C246A7DB}"/>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55" name="Text Box 15">
          <a:extLst>
            <a:ext uri="{FF2B5EF4-FFF2-40B4-BE49-F238E27FC236}">
              <a16:creationId xmlns:a16="http://schemas.microsoft.com/office/drawing/2014/main" id="{B0EFC444-8346-4292-8FE7-FEFC8105EFDC}"/>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56" name="Text Box 15">
          <a:extLst>
            <a:ext uri="{FF2B5EF4-FFF2-40B4-BE49-F238E27FC236}">
              <a16:creationId xmlns:a16="http://schemas.microsoft.com/office/drawing/2014/main" id="{AE093ED3-5FE6-4089-817C-2A48AFB8CE4A}"/>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57" name="Text Box 15">
          <a:extLst>
            <a:ext uri="{FF2B5EF4-FFF2-40B4-BE49-F238E27FC236}">
              <a16:creationId xmlns:a16="http://schemas.microsoft.com/office/drawing/2014/main" id="{ACAE760A-7278-4629-B55B-FB3B61E356BF}"/>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58" name="Text Box 15">
          <a:extLst>
            <a:ext uri="{FF2B5EF4-FFF2-40B4-BE49-F238E27FC236}">
              <a16:creationId xmlns:a16="http://schemas.microsoft.com/office/drawing/2014/main" id="{0605EC8C-E1EE-4955-81D8-7F945D3A87A7}"/>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59" name="Text Box 15">
          <a:extLst>
            <a:ext uri="{FF2B5EF4-FFF2-40B4-BE49-F238E27FC236}">
              <a16:creationId xmlns:a16="http://schemas.microsoft.com/office/drawing/2014/main" id="{F41AC3D6-8C18-4231-893E-1070F553515C}"/>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442</xdr:row>
      <xdr:rowOff>0</xdr:rowOff>
    </xdr:from>
    <xdr:ext cx="85725" cy="221876"/>
    <xdr:sp macro="" textlink="">
      <xdr:nvSpPr>
        <xdr:cNvPr id="1760" name="Text Box 15">
          <a:extLst>
            <a:ext uri="{FF2B5EF4-FFF2-40B4-BE49-F238E27FC236}">
              <a16:creationId xmlns:a16="http://schemas.microsoft.com/office/drawing/2014/main" id="{6824D429-131F-462C-B05F-076DFAC5BCD1}"/>
            </a:ext>
          </a:extLst>
        </xdr:cNvPr>
        <xdr:cNvSpPr txBox="1">
          <a:spLocks noChangeArrowheads="1"/>
        </xdr:cNvSpPr>
      </xdr:nvSpPr>
      <xdr:spPr bwMode="auto">
        <a:xfrm>
          <a:off x="457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442</xdr:row>
      <xdr:rowOff>0</xdr:rowOff>
    </xdr:from>
    <xdr:ext cx="85725" cy="221876"/>
    <xdr:sp macro="" textlink="">
      <xdr:nvSpPr>
        <xdr:cNvPr id="1761" name="Text Box 15">
          <a:extLst>
            <a:ext uri="{FF2B5EF4-FFF2-40B4-BE49-F238E27FC236}">
              <a16:creationId xmlns:a16="http://schemas.microsoft.com/office/drawing/2014/main" id="{C6929690-D965-445D-AF90-40ABFEFA0A15}"/>
            </a:ext>
          </a:extLst>
        </xdr:cNvPr>
        <xdr:cNvSpPr txBox="1">
          <a:spLocks noChangeArrowheads="1"/>
        </xdr:cNvSpPr>
      </xdr:nvSpPr>
      <xdr:spPr bwMode="auto">
        <a:xfrm>
          <a:off x="457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62" name="Text Box 15">
          <a:extLst>
            <a:ext uri="{FF2B5EF4-FFF2-40B4-BE49-F238E27FC236}">
              <a16:creationId xmlns:a16="http://schemas.microsoft.com/office/drawing/2014/main" id="{B11A50EA-40C1-48AB-A26F-7E430DE560CD}"/>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63" name="Text Box 15">
          <a:extLst>
            <a:ext uri="{FF2B5EF4-FFF2-40B4-BE49-F238E27FC236}">
              <a16:creationId xmlns:a16="http://schemas.microsoft.com/office/drawing/2014/main" id="{AF7DFE97-F788-429C-90F3-D239FB68B69E}"/>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64" name="Text Box 15">
          <a:extLst>
            <a:ext uri="{FF2B5EF4-FFF2-40B4-BE49-F238E27FC236}">
              <a16:creationId xmlns:a16="http://schemas.microsoft.com/office/drawing/2014/main" id="{813BFF31-AD83-41DC-8E43-4C7D355C9100}"/>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65" name="Text Box 15">
          <a:extLst>
            <a:ext uri="{FF2B5EF4-FFF2-40B4-BE49-F238E27FC236}">
              <a16:creationId xmlns:a16="http://schemas.microsoft.com/office/drawing/2014/main" id="{FBFFAA8E-6A4E-4A55-A554-D0CBF7486A35}"/>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66" name="Text Box 15">
          <a:extLst>
            <a:ext uri="{FF2B5EF4-FFF2-40B4-BE49-F238E27FC236}">
              <a16:creationId xmlns:a16="http://schemas.microsoft.com/office/drawing/2014/main" id="{4D4EDF90-78E3-474C-BF03-189869D8BBED}"/>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67" name="Text Box 15">
          <a:extLst>
            <a:ext uri="{FF2B5EF4-FFF2-40B4-BE49-F238E27FC236}">
              <a16:creationId xmlns:a16="http://schemas.microsoft.com/office/drawing/2014/main" id="{F82D9B42-53DD-48DB-AC18-1FADE09894B3}"/>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68" name="Text Box 15">
          <a:extLst>
            <a:ext uri="{FF2B5EF4-FFF2-40B4-BE49-F238E27FC236}">
              <a16:creationId xmlns:a16="http://schemas.microsoft.com/office/drawing/2014/main" id="{22D9C3CF-B056-4308-93F9-3F2C5C6E1F6F}"/>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442</xdr:row>
      <xdr:rowOff>0</xdr:rowOff>
    </xdr:from>
    <xdr:ext cx="85725" cy="221876"/>
    <xdr:sp macro="" textlink="">
      <xdr:nvSpPr>
        <xdr:cNvPr id="1769" name="Text Box 15">
          <a:extLst>
            <a:ext uri="{FF2B5EF4-FFF2-40B4-BE49-F238E27FC236}">
              <a16:creationId xmlns:a16="http://schemas.microsoft.com/office/drawing/2014/main" id="{11314FB4-A28B-4AEF-B853-F355CB3FCB07}"/>
            </a:ext>
          </a:extLst>
        </xdr:cNvPr>
        <xdr:cNvSpPr txBox="1">
          <a:spLocks noChangeArrowheads="1"/>
        </xdr:cNvSpPr>
      </xdr:nvSpPr>
      <xdr:spPr bwMode="auto">
        <a:xfrm>
          <a:off x="457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70" name="Text Box 15">
          <a:extLst>
            <a:ext uri="{FF2B5EF4-FFF2-40B4-BE49-F238E27FC236}">
              <a16:creationId xmlns:a16="http://schemas.microsoft.com/office/drawing/2014/main" id="{14CA0DAD-9455-43EE-9630-25CC1641188E}"/>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71" name="Text Box 15">
          <a:extLst>
            <a:ext uri="{FF2B5EF4-FFF2-40B4-BE49-F238E27FC236}">
              <a16:creationId xmlns:a16="http://schemas.microsoft.com/office/drawing/2014/main" id="{2D08F621-18CF-402A-9280-181BFEA982EA}"/>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72" name="Text Box 15">
          <a:extLst>
            <a:ext uri="{FF2B5EF4-FFF2-40B4-BE49-F238E27FC236}">
              <a16:creationId xmlns:a16="http://schemas.microsoft.com/office/drawing/2014/main" id="{5C576DC8-3E43-4200-AB2C-B6FA35D2F88E}"/>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73" name="Text Box 15">
          <a:extLst>
            <a:ext uri="{FF2B5EF4-FFF2-40B4-BE49-F238E27FC236}">
              <a16:creationId xmlns:a16="http://schemas.microsoft.com/office/drawing/2014/main" id="{DD21285D-3295-46B2-AE47-EBE3098496CE}"/>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74" name="Text Box 15">
          <a:extLst>
            <a:ext uri="{FF2B5EF4-FFF2-40B4-BE49-F238E27FC236}">
              <a16:creationId xmlns:a16="http://schemas.microsoft.com/office/drawing/2014/main" id="{A772EA3F-E83F-4DC7-8186-774975DEDECF}"/>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75" name="Text Box 15">
          <a:extLst>
            <a:ext uri="{FF2B5EF4-FFF2-40B4-BE49-F238E27FC236}">
              <a16:creationId xmlns:a16="http://schemas.microsoft.com/office/drawing/2014/main" id="{C3D07EB1-DE9C-4067-8D16-B676C9365412}"/>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76" name="Text Box 15">
          <a:extLst>
            <a:ext uri="{FF2B5EF4-FFF2-40B4-BE49-F238E27FC236}">
              <a16:creationId xmlns:a16="http://schemas.microsoft.com/office/drawing/2014/main" id="{FB73C836-E28A-4B2C-B7CE-577BB1B89C26}"/>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77" name="Text Box 15">
          <a:extLst>
            <a:ext uri="{FF2B5EF4-FFF2-40B4-BE49-F238E27FC236}">
              <a16:creationId xmlns:a16="http://schemas.microsoft.com/office/drawing/2014/main" id="{092DB611-813F-4C5A-91B1-F291A4B574FE}"/>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442</xdr:row>
      <xdr:rowOff>0</xdr:rowOff>
    </xdr:from>
    <xdr:ext cx="85725" cy="221876"/>
    <xdr:sp macro="" textlink="">
      <xdr:nvSpPr>
        <xdr:cNvPr id="1778" name="Text Box 15">
          <a:extLst>
            <a:ext uri="{FF2B5EF4-FFF2-40B4-BE49-F238E27FC236}">
              <a16:creationId xmlns:a16="http://schemas.microsoft.com/office/drawing/2014/main" id="{AC0A54E6-0778-4051-B04E-2F057721E83A}"/>
            </a:ext>
          </a:extLst>
        </xdr:cNvPr>
        <xdr:cNvSpPr txBox="1">
          <a:spLocks noChangeArrowheads="1"/>
        </xdr:cNvSpPr>
      </xdr:nvSpPr>
      <xdr:spPr bwMode="auto">
        <a:xfrm>
          <a:off x="457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79" name="Text Box 15">
          <a:extLst>
            <a:ext uri="{FF2B5EF4-FFF2-40B4-BE49-F238E27FC236}">
              <a16:creationId xmlns:a16="http://schemas.microsoft.com/office/drawing/2014/main" id="{826035A5-C6C9-4C5E-A960-E2A0FD24D79E}"/>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80" name="Text Box 15">
          <a:extLst>
            <a:ext uri="{FF2B5EF4-FFF2-40B4-BE49-F238E27FC236}">
              <a16:creationId xmlns:a16="http://schemas.microsoft.com/office/drawing/2014/main" id="{DD3CBB00-B08C-4F55-B824-6FB016F85964}"/>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81" name="Text Box 15">
          <a:extLst>
            <a:ext uri="{FF2B5EF4-FFF2-40B4-BE49-F238E27FC236}">
              <a16:creationId xmlns:a16="http://schemas.microsoft.com/office/drawing/2014/main" id="{8F189CCF-A072-4C60-98FD-58397D99CD47}"/>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442</xdr:row>
      <xdr:rowOff>0</xdr:rowOff>
    </xdr:from>
    <xdr:ext cx="85725" cy="221876"/>
    <xdr:sp macro="" textlink="">
      <xdr:nvSpPr>
        <xdr:cNvPr id="1782" name="Text Box 15">
          <a:extLst>
            <a:ext uri="{FF2B5EF4-FFF2-40B4-BE49-F238E27FC236}">
              <a16:creationId xmlns:a16="http://schemas.microsoft.com/office/drawing/2014/main" id="{2ABED177-A6BC-47C7-89B7-66A4E71B8C78}"/>
            </a:ext>
          </a:extLst>
        </xdr:cNvPr>
        <xdr:cNvSpPr txBox="1">
          <a:spLocks noChangeArrowheads="1"/>
        </xdr:cNvSpPr>
      </xdr:nvSpPr>
      <xdr:spPr bwMode="auto">
        <a:xfrm>
          <a:off x="5846379"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83" name="Text Box 15">
          <a:extLst>
            <a:ext uri="{FF2B5EF4-FFF2-40B4-BE49-F238E27FC236}">
              <a16:creationId xmlns:a16="http://schemas.microsoft.com/office/drawing/2014/main" id="{13AD593A-1027-4CBF-B85C-1372F7835B0C}"/>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84" name="Text Box 15">
          <a:extLst>
            <a:ext uri="{FF2B5EF4-FFF2-40B4-BE49-F238E27FC236}">
              <a16:creationId xmlns:a16="http://schemas.microsoft.com/office/drawing/2014/main" id="{772518A3-96F3-4F39-B44E-6EC241D6F604}"/>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85" name="Text Box 15">
          <a:extLst>
            <a:ext uri="{FF2B5EF4-FFF2-40B4-BE49-F238E27FC236}">
              <a16:creationId xmlns:a16="http://schemas.microsoft.com/office/drawing/2014/main" id="{F34DAA4D-542D-4B2F-BF4C-1962FF8C6763}"/>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442</xdr:row>
      <xdr:rowOff>0</xdr:rowOff>
    </xdr:from>
    <xdr:ext cx="85725" cy="221876"/>
    <xdr:sp macro="" textlink="">
      <xdr:nvSpPr>
        <xdr:cNvPr id="1786" name="Text Box 15">
          <a:extLst>
            <a:ext uri="{FF2B5EF4-FFF2-40B4-BE49-F238E27FC236}">
              <a16:creationId xmlns:a16="http://schemas.microsoft.com/office/drawing/2014/main" id="{BDF4992C-1D2B-427C-A50F-645073CFBB8C}"/>
            </a:ext>
          </a:extLst>
        </xdr:cNvPr>
        <xdr:cNvSpPr txBox="1">
          <a:spLocks noChangeArrowheads="1"/>
        </xdr:cNvSpPr>
      </xdr:nvSpPr>
      <xdr:spPr bwMode="auto">
        <a:xfrm>
          <a:off x="5266121" y="81553707"/>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403</xdr:row>
      <xdr:rowOff>0</xdr:rowOff>
    </xdr:from>
    <xdr:ext cx="85725" cy="221876"/>
    <xdr:sp macro="" textlink="">
      <xdr:nvSpPr>
        <xdr:cNvPr id="1787" name="Text Box 15">
          <a:extLst>
            <a:ext uri="{FF2B5EF4-FFF2-40B4-BE49-F238E27FC236}">
              <a16:creationId xmlns:a16="http://schemas.microsoft.com/office/drawing/2014/main" id="{23FBDB2F-048B-493D-8DFA-5A4E6073AD6C}"/>
            </a:ext>
          </a:extLst>
        </xdr:cNvPr>
        <xdr:cNvSpPr txBox="1">
          <a:spLocks noChangeArrowheads="1"/>
        </xdr:cNvSpPr>
      </xdr:nvSpPr>
      <xdr:spPr bwMode="auto">
        <a:xfrm>
          <a:off x="4576379" y="75028534"/>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402</xdr:row>
      <xdr:rowOff>0</xdr:rowOff>
    </xdr:from>
    <xdr:ext cx="85725" cy="221876"/>
    <xdr:sp macro="" textlink="">
      <xdr:nvSpPr>
        <xdr:cNvPr id="1788" name="Text Box 15">
          <a:extLst>
            <a:ext uri="{FF2B5EF4-FFF2-40B4-BE49-F238E27FC236}">
              <a16:creationId xmlns:a16="http://schemas.microsoft.com/office/drawing/2014/main" id="{BB0F8511-5733-4280-AE42-F51E9D3BC7F4}"/>
            </a:ext>
          </a:extLst>
        </xdr:cNvPr>
        <xdr:cNvSpPr txBox="1">
          <a:spLocks noChangeArrowheads="1"/>
        </xdr:cNvSpPr>
      </xdr:nvSpPr>
      <xdr:spPr bwMode="auto">
        <a:xfrm>
          <a:off x="4576379" y="74842414"/>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403</xdr:row>
      <xdr:rowOff>0</xdr:rowOff>
    </xdr:from>
    <xdr:ext cx="85725" cy="221876"/>
    <xdr:sp macro="" textlink="">
      <xdr:nvSpPr>
        <xdr:cNvPr id="1789" name="Text Box 15">
          <a:extLst>
            <a:ext uri="{FF2B5EF4-FFF2-40B4-BE49-F238E27FC236}">
              <a16:creationId xmlns:a16="http://schemas.microsoft.com/office/drawing/2014/main" id="{A393B788-28BD-459A-8046-47AABBC5B0AC}"/>
            </a:ext>
          </a:extLst>
        </xdr:cNvPr>
        <xdr:cNvSpPr txBox="1">
          <a:spLocks noChangeArrowheads="1"/>
        </xdr:cNvSpPr>
      </xdr:nvSpPr>
      <xdr:spPr bwMode="auto">
        <a:xfrm>
          <a:off x="4576379" y="75028534"/>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790" name="Text Box 15">
          <a:extLst>
            <a:ext uri="{FF2B5EF4-FFF2-40B4-BE49-F238E27FC236}">
              <a16:creationId xmlns:a16="http://schemas.microsoft.com/office/drawing/2014/main" id="{C5556F0E-0675-4752-B72E-5838D3A59BE0}"/>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791" name="Text Box 15">
          <a:extLst>
            <a:ext uri="{FF2B5EF4-FFF2-40B4-BE49-F238E27FC236}">
              <a16:creationId xmlns:a16="http://schemas.microsoft.com/office/drawing/2014/main" id="{1B1116B7-DB2C-4CC0-A7FB-6DA139DD4F50}"/>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792" name="Text Box 15">
          <a:extLst>
            <a:ext uri="{FF2B5EF4-FFF2-40B4-BE49-F238E27FC236}">
              <a16:creationId xmlns:a16="http://schemas.microsoft.com/office/drawing/2014/main" id="{1B7F260C-5B13-4805-AB25-6826274D9DD4}"/>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793" name="Text Box 15">
          <a:extLst>
            <a:ext uri="{FF2B5EF4-FFF2-40B4-BE49-F238E27FC236}">
              <a16:creationId xmlns:a16="http://schemas.microsoft.com/office/drawing/2014/main" id="{9696E714-94F1-4BE0-8CDD-0D7C65366089}"/>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794" name="Text Box 15">
          <a:extLst>
            <a:ext uri="{FF2B5EF4-FFF2-40B4-BE49-F238E27FC236}">
              <a16:creationId xmlns:a16="http://schemas.microsoft.com/office/drawing/2014/main" id="{D562864C-2516-467D-8524-EEAA3E2A4E3A}"/>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795" name="Text Box 15">
          <a:extLst>
            <a:ext uri="{FF2B5EF4-FFF2-40B4-BE49-F238E27FC236}">
              <a16:creationId xmlns:a16="http://schemas.microsoft.com/office/drawing/2014/main" id="{C8F80772-CC26-4D5F-8291-3EC1FF870BB9}"/>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796" name="Text Box 15">
          <a:extLst>
            <a:ext uri="{FF2B5EF4-FFF2-40B4-BE49-F238E27FC236}">
              <a16:creationId xmlns:a16="http://schemas.microsoft.com/office/drawing/2014/main" id="{74EFDF56-0153-48D6-A957-7EE7B4701B8A}"/>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797" name="Text Box 15">
          <a:extLst>
            <a:ext uri="{FF2B5EF4-FFF2-40B4-BE49-F238E27FC236}">
              <a16:creationId xmlns:a16="http://schemas.microsoft.com/office/drawing/2014/main" id="{0AC2F677-8DF4-4C61-8437-0D9E2134A1ED}"/>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798" name="Text Box 15">
          <a:extLst>
            <a:ext uri="{FF2B5EF4-FFF2-40B4-BE49-F238E27FC236}">
              <a16:creationId xmlns:a16="http://schemas.microsoft.com/office/drawing/2014/main" id="{38B4045A-32CE-467F-9313-487136784646}"/>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799" name="Text Box 15">
          <a:extLst>
            <a:ext uri="{FF2B5EF4-FFF2-40B4-BE49-F238E27FC236}">
              <a16:creationId xmlns:a16="http://schemas.microsoft.com/office/drawing/2014/main" id="{5245476E-AC54-4922-9424-F51A7C08AE64}"/>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00" name="Text Box 15">
          <a:extLst>
            <a:ext uri="{FF2B5EF4-FFF2-40B4-BE49-F238E27FC236}">
              <a16:creationId xmlns:a16="http://schemas.microsoft.com/office/drawing/2014/main" id="{7B7C7064-6351-4563-A903-9A3C96971FFE}"/>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01" name="Text Box 15">
          <a:extLst>
            <a:ext uri="{FF2B5EF4-FFF2-40B4-BE49-F238E27FC236}">
              <a16:creationId xmlns:a16="http://schemas.microsoft.com/office/drawing/2014/main" id="{B2B025D2-CF61-432C-AC78-0891C842F479}"/>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02" name="Text Box 15">
          <a:extLst>
            <a:ext uri="{FF2B5EF4-FFF2-40B4-BE49-F238E27FC236}">
              <a16:creationId xmlns:a16="http://schemas.microsoft.com/office/drawing/2014/main" id="{300122DD-C5DC-4010-9FD3-EA66589C5A60}"/>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03" name="Text Box 15">
          <a:extLst>
            <a:ext uri="{FF2B5EF4-FFF2-40B4-BE49-F238E27FC236}">
              <a16:creationId xmlns:a16="http://schemas.microsoft.com/office/drawing/2014/main" id="{78F5EF7D-6CA0-4528-8243-D9FAA0022F82}"/>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04" name="Text Box 15">
          <a:extLst>
            <a:ext uri="{FF2B5EF4-FFF2-40B4-BE49-F238E27FC236}">
              <a16:creationId xmlns:a16="http://schemas.microsoft.com/office/drawing/2014/main" id="{825A655C-4269-437B-9304-59FFFC41E7D1}"/>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05" name="Text Box 15">
          <a:extLst>
            <a:ext uri="{FF2B5EF4-FFF2-40B4-BE49-F238E27FC236}">
              <a16:creationId xmlns:a16="http://schemas.microsoft.com/office/drawing/2014/main" id="{12AD628C-5F51-4203-A2E9-AE780FE9D5BF}"/>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06" name="Text Box 15">
          <a:extLst>
            <a:ext uri="{FF2B5EF4-FFF2-40B4-BE49-F238E27FC236}">
              <a16:creationId xmlns:a16="http://schemas.microsoft.com/office/drawing/2014/main" id="{3A003329-5EA5-4291-9107-93272A1BC969}"/>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07" name="Text Box 15">
          <a:extLst>
            <a:ext uri="{FF2B5EF4-FFF2-40B4-BE49-F238E27FC236}">
              <a16:creationId xmlns:a16="http://schemas.microsoft.com/office/drawing/2014/main" id="{A5333979-F20A-4302-98AE-5FC1530FD450}"/>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808" name="Text Box 15">
          <a:extLst>
            <a:ext uri="{FF2B5EF4-FFF2-40B4-BE49-F238E27FC236}">
              <a16:creationId xmlns:a16="http://schemas.microsoft.com/office/drawing/2014/main" id="{DD525B38-C46D-4EFB-9E9B-DFC20C606B32}"/>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09" name="Text Box 15">
          <a:extLst>
            <a:ext uri="{FF2B5EF4-FFF2-40B4-BE49-F238E27FC236}">
              <a16:creationId xmlns:a16="http://schemas.microsoft.com/office/drawing/2014/main" id="{31DE8569-7D0E-4CEF-8B92-DB94E79CEDE0}"/>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10" name="Text Box 15">
          <a:extLst>
            <a:ext uri="{FF2B5EF4-FFF2-40B4-BE49-F238E27FC236}">
              <a16:creationId xmlns:a16="http://schemas.microsoft.com/office/drawing/2014/main" id="{A1082B81-96CD-47CE-BC5D-D97B70D0597E}"/>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11" name="Text Box 15">
          <a:extLst>
            <a:ext uri="{FF2B5EF4-FFF2-40B4-BE49-F238E27FC236}">
              <a16:creationId xmlns:a16="http://schemas.microsoft.com/office/drawing/2014/main" id="{3F281CBA-C299-4C81-8D5D-7BD79C3F0753}"/>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12" name="Text Box 15">
          <a:extLst>
            <a:ext uri="{FF2B5EF4-FFF2-40B4-BE49-F238E27FC236}">
              <a16:creationId xmlns:a16="http://schemas.microsoft.com/office/drawing/2014/main" id="{B86ABA19-6EDB-48FC-90A3-8528DDEE2F82}"/>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13" name="Text Box 15">
          <a:extLst>
            <a:ext uri="{FF2B5EF4-FFF2-40B4-BE49-F238E27FC236}">
              <a16:creationId xmlns:a16="http://schemas.microsoft.com/office/drawing/2014/main" id="{ADC5F0BF-74CB-4E60-A243-8F8C4B590464}"/>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14" name="Text Box 15">
          <a:extLst>
            <a:ext uri="{FF2B5EF4-FFF2-40B4-BE49-F238E27FC236}">
              <a16:creationId xmlns:a16="http://schemas.microsoft.com/office/drawing/2014/main" id="{8661C1CA-2E5B-4B9A-8481-DE8FB3ACE680}"/>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15" name="Text Box 15">
          <a:extLst>
            <a:ext uri="{FF2B5EF4-FFF2-40B4-BE49-F238E27FC236}">
              <a16:creationId xmlns:a16="http://schemas.microsoft.com/office/drawing/2014/main" id="{46291A40-E97E-4B56-A066-4CA6E7CCADE0}"/>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16" name="Text Box 15">
          <a:extLst>
            <a:ext uri="{FF2B5EF4-FFF2-40B4-BE49-F238E27FC236}">
              <a16:creationId xmlns:a16="http://schemas.microsoft.com/office/drawing/2014/main" id="{D4F2E976-99EF-47A3-9396-C494FBCA302F}"/>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817" name="Text Box 15">
          <a:extLst>
            <a:ext uri="{FF2B5EF4-FFF2-40B4-BE49-F238E27FC236}">
              <a16:creationId xmlns:a16="http://schemas.microsoft.com/office/drawing/2014/main" id="{ED0A99A6-7EB0-4980-BCEE-79572F5F80E7}"/>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818" name="Text Box 15">
          <a:extLst>
            <a:ext uri="{FF2B5EF4-FFF2-40B4-BE49-F238E27FC236}">
              <a16:creationId xmlns:a16="http://schemas.microsoft.com/office/drawing/2014/main" id="{FB4477FB-B1A5-48BA-8F29-CE75143E5936}"/>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19" name="Text Box 15">
          <a:extLst>
            <a:ext uri="{FF2B5EF4-FFF2-40B4-BE49-F238E27FC236}">
              <a16:creationId xmlns:a16="http://schemas.microsoft.com/office/drawing/2014/main" id="{556F4314-3BE1-489C-B504-4D2C5518A188}"/>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20" name="Text Box 15">
          <a:extLst>
            <a:ext uri="{FF2B5EF4-FFF2-40B4-BE49-F238E27FC236}">
              <a16:creationId xmlns:a16="http://schemas.microsoft.com/office/drawing/2014/main" id="{E4A6A08D-FA02-490A-9636-7459C6C08546}"/>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21" name="Text Box 15">
          <a:extLst>
            <a:ext uri="{FF2B5EF4-FFF2-40B4-BE49-F238E27FC236}">
              <a16:creationId xmlns:a16="http://schemas.microsoft.com/office/drawing/2014/main" id="{D7C8CA23-E50F-4B41-8D45-D358F7397607}"/>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22" name="Text Box 15">
          <a:extLst>
            <a:ext uri="{FF2B5EF4-FFF2-40B4-BE49-F238E27FC236}">
              <a16:creationId xmlns:a16="http://schemas.microsoft.com/office/drawing/2014/main" id="{E6BA35D5-7319-4189-AA50-F16259427738}"/>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23" name="Text Box 15">
          <a:extLst>
            <a:ext uri="{FF2B5EF4-FFF2-40B4-BE49-F238E27FC236}">
              <a16:creationId xmlns:a16="http://schemas.microsoft.com/office/drawing/2014/main" id="{64A301EF-C573-45CA-A95D-0FB16477D59A}"/>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24" name="Text Box 15">
          <a:extLst>
            <a:ext uri="{FF2B5EF4-FFF2-40B4-BE49-F238E27FC236}">
              <a16:creationId xmlns:a16="http://schemas.microsoft.com/office/drawing/2014/main" id="{2ABFD9AF-7B3D-4EC6-8886-2E9CB87AF5D9}"/>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25" name="Text Box 15">
          <a:extLst>
            <a:ext uri="{FF2B5EF4-FFF2-40B4-BE49-F238E27FC236}">
              <a16:creationId xmlns:a16="http://schemas.microsoft.com/office/drawing/2014/main" id="{7E894557-ADD9-425F-84DA-16FCD9F7C2BD}"/>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826" name="Text Box 15">
          <a:extLst>
            <a:ext uri="{FF2B5EF4-FFF2-40B4-BE49-F238E27FC236}">
              <a16:creationId xmlns:a16="http://schemas.microsoft.com/office/drawing/2014/main" id="{B8E765E2-D290-4E5A-9ACD-A032A40434B3}"/>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27" name="Text Box 15">
          <a:extLst>
            <a:ext uri="{FF2B5EF4-FFF2-40B4-BE49-F238E27FC236}">
              <a16:creationId xmlns:a16="http://schemas.microsoft.com/office/drawing/2014/main" id="{CADE797B-9EA3-4D5E-9901-3A551C0D3EFB}"/>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28" name="Text Box 15">
          <a:extLst>
            <a:ext uri="{FF2B5EF4-FFF2-40B4-BE49-F238E27FC236}">
              <a16:creationId xmlns:a16="http://schemas.microsoft.com/office/drawing/2014/main" id="{95B92859-DC17-4575-8CF3-7631B21D07B8}"/>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29" name="Text Box 15">
          <a:extLst>
            <a:ext uri="{FF2B5EF4-FFF2-40B4-BE49-F238E27FC236}">
              <a16:creationId xmlns:a16="http://schemas.microsoft.com/office/drawing/2014/main" id="{002DE192-DA6B-44A8-9DE3-B5F2D380581B}"/>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30" name="Text Box 15">
          <a:extLst>
            <a:ext uri="{FF2B5EF4-FFF2-40B4-BE49-F238E27FC236}">
              <a16:creationId xmlns:a16="http://schemas.microsoft.com/office/drawing/2014/main" id="{A228A1C8-D426-4B68-B321-E67BF5AACCCB}"/>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31" name="Text Box 15">
          <a:extLst>
            <a:ext uri="{FF2B5EF4-FFF2-40B4-BE49-F238E27FC236}">
              <a16:creationId xmlns:a16="http://schemas.microsoft.com/office/drawing/2014/main" id="{515496A3-1591-48E1-BE86-A7C4885D369D}"/>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32" name="Text Box 15">
          <a:extLst>
            <a:ext uri="{FF2B5EF4-FFF2-40B4-BE49-F238E27FC236}">
              <a16:creationId xmlns:a16="http://schemas.microsoft.com/office/drawing/2014/main" id="{3E60919E-B186-4AC5-9AD1-A34939CD548C}"/>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33" name="Text Box 15">
          <a:extLst>
            <a:ext uri="{FF2B5EF4-FFF2-40B4-BE49-F238E27FC236}">
              <a16:creationId xmlns:a16="http://schemas.microsoft.com/office/drawing/2014/main" id="{3BFC2B65-3629-4E4F-89D7-FB7A3A59810C}"/>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34" name="Text Box 15">
          <a:extLst>
            <a:ext uri="{FF2B5EF4-FFF2-40B4-BE49-F238E27FC236}">
              <a16:creationId xmlns:a16="http://schemas.microsoft.com/office/drawing/2014/main" id="{81316FB1-F0B6-41E4-940C-8BAB2CB98479}"/>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1835" name="Text Box 15">
          <a:extLst>
            <a:ext uri="{FF2B5EF4-FFF2-40B4-BE49-F238E27FC236}">
              <a16:creationId xmlns:a16="http://schemas.microsoft.com/office/drawing/2014/main" id="{006E6943-E8E1-4574-BA08-623D54419089}"/>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1836" name="Text Box 15">
          <a:extLst>
            <a:ext uri="{FF2B5EF4-FFF2-40B4-BE49-F238E27FC236}">
              <a16:creationId xmlns:a16="http://schemas.microsoft.com/office/drawing/2014/main" id="{A2DB8754-5177-43A8-91E2-525F504260C4}"/>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837" name="Text Box 15">
          <a:extLst>
            <a:ext uri="{FF2B5EF4-FFF2-40B4-BE49-F238E27FC236}">
              <a16:creationId xmlns:a16="http://schemas.microsoft.com/office/drawing/2014/main" id="{777F37F0-E544-489C-A98E-11432619E56C}"/>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38" name="Text Box 15">
          <a:extLst>
            <a:ext uri="{FF2B5EF4-FFF2-40B4-BE49-F238E27FC236}">
              <a16:creationId xmlns:a16="http://schemas.microsoft.com/office/drawing/2014/main" id="{6859B719-92F8-44A0-B868-D1DC34D40664}"/>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39" name="Text Box 15">
          <a:extLst>
            <a:ext uri="{FF2B5EF4-FFF2-40B4-BE49-F238E27FC236}">
              <a16:creationId xmlns:a16="http://schemas.microsoft.com/office/drawing/2014/main" id="{C172C1F4-ED44-469C-8416-2FD44456A992}"/>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40" name="Text Box 15">
          <a:extLst>
            <a:ext uri="{FF2B5EF4-FFF2-40B4-BE49-F238E27FC236}">
              <a16:creationId xmlns:a16="http://schemas.microsoft.com/office/drawing/2014/main" id="{FC40D6A6-1814-49C5-AB86-3E76444FA91A}"/>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41" name="Text Box 15">
          <a:extLst>
            <a:ext uri="{FF2B5EF4-FFF2-40B4-BE49-F238E27FC236}">
              <a16:creationId xmlns:a16="http://schemas.microsoft.com/office/drawing/2014/main" id="{2EBC9341-62F3-4D99-84E6-96BE2A0ACEB1}"/>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42" name="Text Box 15">
          <a:extLst>
            <a:ext uri="{FF2B5EF4-FFF2-40B4-BE49-F238E27FC236}">
              <a16:creationId xmlns:a16="http://schemas.microsoft.com/office/drawing/2014/main" id="{B97D70A9-0315-4AE7-A8E0-72D3B322F57D}"/>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43" name="Text Box 15">
          <a:extLst>
            <a:ext uri="{FF2B5EF4-FFF2-40B4-BE49-F238E27FC236}">
              <a16:creationId xmlns:a16="http://schemas.microsoft.com/office/drawing/2014/main" id="{1F18A9F4-72A0-4D18-9A1A-B54B5DE0AAE0}"/>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44" name="Text Box 15">
          <a:extLst>
            <a:ext uri="{FF2B5EF4-FFF2-40B4-BE49-F238E27FC236}">
              <a16:creationId xmlns:a16="http://schemas.microsoft.com/office/drawing/2014/main" id="{562B7D63-683C-41ED-B5DE-23B84A637579}"/>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45" name="Text Box 15">
          <a:extLst>
            <a:ext uri="{FF2B5EF4-FFF2-40B4-BE49-F238E27FC236}">
              <a16:creationId xmlns:a16="http://schemas.microsoft.com/office/drawing/2014/main" id="{5B49F74E-DC4F-406F-9659-086790E0777E}"/>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846" name="Text Box 15">
          <a:extLst>
            <a:ext uri="{FF2B5EF4-FFF2-40B4-BE49-F238E27FC236}">
              <a16:creationId xmlns:a16="http://schemas.microsoft.com/office/drawing/2014/main" id="{205A7744-33C2-45EE-AEA5-E751E80496E3}"/>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847" name="Text Box 15">
          <a:extLst>
            <a:ext uri="{FF2B5EF4-FFF2-40B4-BE49-F238E27FC236}">
              <a16:creationId xmlns:a16="http://schemas.microsoft.com/office/drawing/2014/main" id="{17091979-C909-43A7-9D82-E95EEB580E49}"/>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848" name="Text Box 15">
          <a:extLst>
            <a:ext uri="{FF2B5EF4-FFF2-40B4-BE49-F238E27FC236}">
              <a16:creationId xmlns:a16="http://schemas.microsoft.com/office/drawing/2014/main" id="{1FE9FA2F-CE8C-46AF-B459-688CC25CC0D4}"/>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849" name="Text Box 15">
          <a:extLst>
            <a:ext uri="{FF2B5EF4-FFF2-40B4-BE49-F238E27FC236}">
              <a16:creationId xmlns:a16="http://schemas.microsoft.com/office/drawing/2014/main" id="{FF67D825-9D27-456E-B47B-2604B5478978}"/>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850" name="Text Box 15">
          <a:extLst>
            <a:ext uri="{FF2B5EF4-FFF2-40B4-BE49-F238E27FC236}">
              <a16:creationId xmlns:a16="http://schemas.microsoft.com/office/drawing/2014/main" id="{4D90820F-322F-4CD0-BB14-860524610FA5}"/>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851" name="Text Box 15">
          <a:extLst>
            <a:ext uri="{FF2B5EF4-FFF2-40B4-BE49-F238E27FC236}">
              <a16:creationId xmlns:a16="http://schemas.microsoft.com/office/drawing/2014/main" id="{1803DC23-D577-4EC9-ACFF-86E43F18855E}"/>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852" name="Text Box 15">
          <a:extLst>
            <a:ext uri="{FF2B5EF4-FFF2-40B4-BE49-F238E27FC236}">
              <a16:creationId xmlns:a16="http://schemas.microsoft.com/office/drawing/2014/main" id="{977DC403-EAD8-4C7E-A6C6-DB0D6855BA55}"/>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1853" name="Text Box 15">
          <a:extLst>
            <a:ext uri="{FF2B5EF4-FFF2-40B4-BE49-F238E27FC236}">
              <a16:creationId xmlns:a16="http://schemas.microsoft.com/office/drawing/2014/main" id="{0C94DC3F-91C6-4C73-8704-7D79A08058C5}"/>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854" name="Text Box 15">
          <a:extLst>
            <a:ext uri="{FF2B5EF4-FFF2-40B4-BE49-F238E27FC236}">
              <a16:creationId xmlns:a16="http://schemas.microsoft.com/office/drawing/2014/main" id="{84E3EAF2-0619-49BD-A341-94192FCA8177}"/>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855" name="Text Box 15">
          <a:extLst>
            <a:ext uri="{FF2B5EF4-FFF2-40B4-BE49-F238E27FC236}">
              <a16:creationId xmlns:a16="http://schemas.microsoft.com/office/drawing/2014/main" id="{55990DEB-DAF3-48C1-9AAD-FF8DECF368C1}"/>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856" name="Text Box 15">
          <a:extLst>
            <a:ext uri="{FF2B5EF4-FFF2-40B4-BE49-F238E27FC236}">
              <a16:creationId xmlns:a16="http://schemas.microsoft.com/office/drawing/2014/main" id="{7F98EF7A-9C38-4597-A8FF-2358132CF45D}"/>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857" name="Text Box 15">
          <a:extLst>
            <a:ext uri="{FF2B5EF4-FFF2-40B4-BE49-F238E27FC236}">
              <a16:creationId xmlns:a16="http://schemas.microsoft.com/office/drawing/2014/main" id="{BC303C00-A14D-478E-8608-1046286A33C9}"/>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858" name="Text Box 15">
          <a:extLst>
            <a:ext uri="{FF2B5EF4-FFF2-40B4-BE49-F238E27FC236}">
              <a16:creationId xmlns:a16="http://schemas.microsoft.com/office/drawing/2014/main" id="{441DC5BF-CAD8-41D2-A337-EBB1CF8A92CE}"/>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859" name="Text Box 15">
          <a:extLst>
            <a:ext uri="{FF2B5EF4-FFF2-40B4-BE49-F238E27FC236}">
              <a16:creationId xmlns:a16="http://schemas.microsoft.com/office/drawing/2014/main" id="{9764C701-C82D-460D-A225-3A1D3CA23082}"/>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860" name="Text Box 15">
          <a:extLst>
            <a:ext uri="{FF2B5EF4-FFF2-40B4-BE49-F238E27FC236}">
              <a16:creationId xmlns:a16="http://schemas.microsoft.com/office/drawing/2014/main" id="{6B843815-AD32-4F85-9BA4-1CF58492B269}"/>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861" name="Text Box 15">
          <a:extLst>
            <a:ext uri="{FF2B5EF4-FFF2-40B4-BE49-F238E27FC236}">
              <a16:creationId xmlns:a16="http://schemas.microsoft.com/office/drawing/2014/main" id="{C9ADB68A-B5EF-4CDC-B7EE-D89F9B91B1B8}"/>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1862" name="Text Box 15">
          <a:extLst>
            <a:ext uri="{FF2B5EF4-FFF2-40B4-BE49-F238E27FC236}">
              <a16:creationId xmlns:a16="http://schemas.microsoft.com/office/drawing/2014/main" id="{5B27ECD1-CE11-42C4-A6CF-97776EAD09BE}"/>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863" name="Text Box 15">
          <a:extLst>
            <a:ext uri="{FF2B5EF4-FFF2-40B4-BE49-F238E27FC236}">
              <a16:creationId xmlns:a16="http://schemas.microsoft.com/office/drawing/2014/main" id="{E677525F-5BE6-45A2-A493-E1B67F4AE578}"/>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864" name="Text Box 15">
          <a:extLst>
            <a:ext uri="{FF2B5EF4-FFF2-40B4-BE49-F238E27FC236}">
              <a16:creationId xmlns:a16="http://schemas.microsoft.com/office/drawing/2014/main" id="{F1C1B6E0-D5FC-47D9-B031-57A7E6D38C24}"/>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865" name="Text Box 15">
          <a:extLst>
            <a:ext uri="{FF2B5EF4-FFF2-40B4-BE49-F238E27FC236}">
              <a16:creationId xmlns:a16="http://schemas.microsoft.com/office/drawing/2014/main" id="{1B689F1E-D6FC-47F5-A032-379F5BFA2A76}"/>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866" name="Text Box 15">
          <a:extLst>
            <a:ext uri="{FF2B5EF4-FFF2-40B4-BE49-F238E27FC236}">
              <a16:creationId xmlns:a16="http://schemas.microsoft.com/office/drawing/2014/main" id="{E10CBDE1-747E-49EE-9707-11ADCCEA99AB}"/>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867" name="Text Box 15">
          <a:extLst>
            <a:ext uri="{FF2B5EF4-FFF2-40B4-BE49-F238E27FC236}">
              <a16:creationId xmlns:a16="http://schemas.microsoft.com/office/drawing/2014/main" id="{21F7DC84-9114-422B-A34C-CAD201E39DAF}"/>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868" name="Text Box 15">
          <a:extLst>
            <a:ext uri="{FF2B5EF4-FFF2-40B4-BE49-F238E27FC236}">
              <a16:creationId xmlns:a16="http://schemas.microsoft.com/office/drawing/2014/main" id="{31FA4BF6-AAD1-4D3C-A9D6-FAA21A25910F}"/>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869" name="Text Box 15">
          <a:extLst>
            <a:ext uri="{FF2B5EF4-FFF2-40B4-BE49-F238E27FC236}">
              <a16:creationId xmlns:a16="http://schemas.microsoft.com/office/drawing/2014/main" id="{DBF6C8A7-4384-43EE-895E-1229A590BD71}"/>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870" name="Text Box 15">
          <a:extLst>
            <a:ext uri="{FF2B5EF4-FFF2-40B4-BE49-F238E27FC236}">
              <a16:creationId xmlns:a16="http://schemas.microsoft.com/office/drawing/2014/main" id="{5E398B5E-38A7-4B77-97FD-26827BCEAE43}"/>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871" name="Text Box 15">
          <a:extLst>
            <a:ext uri="{FF2B5EF4-FFF2-40B4-BE49-F238E27FC236}">
              <a16:creationId xmlns:a16="http://schemas.microsoft.com/office/drawing/2014/main" id="{0245CF47-B886-4A13-BFA8-DE5B4A22BA74}"/>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872" name="Text Box 15">
          <a:extLst>
            <a:ext uri="{FF2B5EF4-FFF2-40B4-BE49-F238E27FC236}">
              <a16:creationId xmlns:a16="http://schemas.microsoft.com/office/drawing/2014/main" id="{CB129D48-DFAB-40DF-BC74-A93376E3BE38}"/>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73" name="Text Box 15">
          <a:extLst>
            <a:ext uri="{FF2B5EF4-FFF2-40B4-BE49-F238E27FC236}">
              <a16:creationId xmlns:a16="http://schemas.microsoft.com/office/drawing/2014/main" id="{691A7767-29BD-47D0-9FDC-5D85A7B65BFD}"/>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74" name="Text Box 15">
          <a:extLst>
            <a:ext uri="{FF2B5EF4-FFF2-40B4-BE49-F238E27FC236}">
              <a16:creationId xmlns:a16="http://schemas.microsoft.com/office/drawing/2014/main" id="{2A5F8EEB-7EE8-4676-9DFC-336DE9DA9A2A}"/>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75" name="Text Box 15">
          <a:extLst>
            <a:ext uri="{FF2B5EF4-FFF2-40B4-BE49-F238E27FC236}">
              <a16:creationId xmlns:a16="http://schemas.microsoft.com/office/drawing/2014/main" id="{ED9E0541-0C30-4BE5-BE6D-981CE8E2C2E9}"/>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76" name="Text Box 15">
          <a:extLst>
            <a:ext uri="{FF2B5EF4-FFF2-40B4-BE49-F238E27FC236}">
              <a16:creationId xmlns:a16="http://schemas.microsoft.com/office/drawing/2014/main" id="{BAA287A5-3DD0-4108-A30A-E1A790F73C69}"/>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77" name="Text Box 15">
          <a:extLst>
            <a:ext uri="{FF2B5EF4-FFF2-40B4-BE49-F238E27FC236}">
              <a16:creationId xmlns:a16="http://schemas.microsoft.com/office/drawing/2014/main" id="{34664155-EFB2-419F-9110-BA78CEE8EAE5}"/>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78" name="Text Box 15">
          <a:extLst>
            <a:ext uri="{FF2B5EF4-FFF2-40B4-BE49-F238E27FC236}">
              <a16:creationId xmlns:a16="http://schemas.microsoft.com/office/drawing/2014/main" id="{0FE35D4F-9609-414A-9210-65FFE996CC54}"/>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79" name="Text Box 15">
          <a:extLst>
            <a:ext uri="{FF2B5EF4-FFF2-40B4-BE49-F238E27FC236}">
              <a16:creationId xmlns:a16="http://schemas.microsoft.com/office/drawing/2014/main" id="{8D93EEE1-B0C3-42DC-9D03-3E9372293499}"/>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880" name="Text Box 15">
          <a:extLst>
            <a:ext uri="{FF2B5EF4-FFF2-40B4-BE49-F238E27FC236}">
              <a16:creationId xmlns:a16="http://schemas.microsoft.com/office/drawing/2014/main" id="{B090CA0B-445A-4D76-A8B0-6E6EE22CB87C}"/>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81" name="Text Box 15">
          <a:extLst>
            <a:ext uri="{FF2B5EF4-FFF2-40B4-BE49-F238E27FC236}">
              <a16:creationId xmlns:a16="http://schemas.microsoft.com/office/drawing/2014/main" id="{F66081AD-2C85-42C5-9C94-98E9A1438CA2}"/>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82" name="Text Box 15">
          <a:extLst>
            <a:ext uri="{FF2B5EF4-FFF2-40B4-BE49-F238E27FC236}">
              <a16:creationId xmlns:a16="http://schemas.microsoft.com/office/drawing/2014/main" id="{7B90296A-9898-4542-A850-42AC37C71ED5}"/>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83" name="Text Box 15">
          <a:extLst>
            <a:ext uri="{FF2B5EF4-FFF2-40B4-BE49-F238E27FC236}">
              <a16:creationId xmlns:a16="http://schemas.microsoft.com/office/drawing/2014/main" id="{B9E9ACFC-26F2-4C81-8520-4C9BCC669C15}"/>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84" name="Text Box 15">
          <a:extLst>
            <a:ext uri="{FF2B5EF4-FFF2-40B4-BE49-F238E27FC236}">
              <a16:creationId xmlns:a16="http://schemas.microsoft.com/office/drawing/2014/main" id="{9020D5CF-46CD-44A9-B4FA-BAEDC4B07092}"/>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85" name="Text Box 15">
          <a:extLst>
            <a:ext uri="{FF2B5EF4-FFF2-40B4-BE49-F238E27FC236}">
              <a16:creationId xmlns:a16="http://schemas.microsoft.com/office/drawing/2014/main" id="{D051C673-568A-4395-BDF2-24295BD004B0}"/>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86" name="Text Box 15">
          <a:extLst>
            <a:ext uri="{FF2B5EF4-FFF2-40B4-BE49-F238E27FC236}">
              <a16:creationId xmlns:a16="http://schemas.microsoft.com/office/drawing/2014/main" id="{77EBC43D-0806-41FE-83B2-48EFF6971070}"/>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87" name="Text Box 15">
          <a:extLst>
            <a:ext uri="{FF2B5EF4-FFF2-40B4-BE49-F238E27FC236}">
              <a16:creationId xmlns:a16="http://schemas.microsoft.com/office/drawing/2014/main" id="{F876CEE7-39D1-47BC-B069-6EA3E77A0B7C}"/>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88" name="Text Box 15">
          <a:extLst>
            <a:ext uri="{FF2B5EF4-FFF2-40B4-BE49-F238E27FC236}">
              <a16:creationId xmlns:a16="http://schemas.microsoft.com/office/drawing/2014/main" id="{24DEB6DF-EFC9-4198-8FEB-4EBA0CD475DC}"/>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889" name="Text Box 15">
          <a:extLst>
            <a:ext uri="{FF2B5EF4-FFF2-40B4-BE49-F238E27FC236}">
              <a16:creationId xmlns:a16="http://schemas.microsoft.com/office/drawing/2014/main" id="{565921B3-3064-457B-9BE5-D97C984C0216}"/>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90" name="Text Box 15">
          <a:extLst>
            <a:ext uri="{FF2B5EF4-FFF2-40B4-BE49-F238E27FC236}">
              <a16:creationId xmlns:a16="http://schemas.microsoft.com/office/drawing/2014/main" id="{ECB761E9-5E26-41F6-B21F-2EBBC5D7D3D8}"/>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91" name="Text Box 15">
          <a:extLst>
            <a:ext uri="{FF2B5EF4-FFF2-40B4-BE49-F238E27FC236}">
              <a16:creationId xmlns:a16="http://schemas.microsoft.com/office/drawing/2014/main" id="{FC0F97F4-E764-4679-9940-E3A74ECA0ACB}"/>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92" name="Text Box 15">
          <a:extLst>
            <a:ext uri="{FF2B5EF4-FFF2-40B4-BE49-F238E27FC236}">
              <a16:creationId xmlns:a16="http://schemas.microsoft.com/office/drawing/2014/main" id="{DFFECA23-2431-44FC-BBB5-8EF793FE9979}"/>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893" name="Text Box 15">
          <a:extLst>
            <a:ext uri="{FF2B5EF4-FFF2-40B4-BE49-F238E27FC236}">
              <a16:creationId xmlns:a16="http://schemas.microsoft.com/office/drawing/2014/main" id="{B65A5151-7669-4981-8B15-1BE5306CDCD2}"/>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94" name="Text Box 15">
          <a:extLst>
            <a:ext uri="{FF2B5EF4-FFF2-40B4-BE49-F238E27FC236}">
              <a16:creationId xmlns:a16="http://schemas.microsoft.com/office/drawing/2014/main" id="{BBD5B4E9-8D58-4C43-9867-8C725AA7F16E}"/>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95" name="Text Box 15">
          <a:extLst>
            <a:ext uri="{FF2B5EF4-FFF2-40B4-BE49-F238E27FC236}">
              <a16:creationId xmlns:a16="http://schemas.microsoft.com/office/drawing/2014/main" id="{9BB0BBC7-893B-431D-8F52-E236379DB5A2}"/>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96" name="Text Box 15">
          <a:extLst>
            <a:ext uri="{FF2B5EF4-FFF2-40B4-BE49-F238E27FC236}">
              <a16:creationId xmlns:a16="http://schemas.microsoft.com/office/drawing/2014/main" id="{450DFC12-E11F-4908-9A2F-5692FA403942}"/>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897" name="Text Box 15">
          <a:extLst>
            <a:ext uri="{FF2B5EF4-FFF2-40B4-BE49-F238E27FC236}">
              <a16:creationId xmlns:a16="http://schemas.microsoft.com/office/drawing/2014/main" id="{C831A63F-2A36-4549-8D2B-A05232EFA5E6}"/>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898" name="Text Box 15">
          <a:extLst>
            <a:ext uri="{FF2B5EF4-FFF2-40B4-BE49-F238E27FC236}">
              <a16:creationId xmlns:a16="http://schemas.microsoft.com/office/drawing/2014/main" id="{E080FEAC-7150-43C1-95F8-89A0CBC72D63}"/>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899" name="Text Box 15">
          <a:extLst>
            <a:ext uri="{FF2B5EF4-FFF2-40B4-BE49-F238E27FC236}">
              <a16:creationId xmlns:a16="http://schemas.microsoft.com/office/drawing/2014/main" id="{961244D2-31EC-4A83-848B-DF430938292E}"/>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00" name="Text Box 15">
          <a:extLst>
            <a:ext uri="{FF2B5EF4-FFF2-40B4-BE49-F238E27FC236}">
              <a16:creationId xmlns:a16="http://schemas.microsoft.com/office/drawing/2014/main" id="{FF9B5176-18AF-45C1-A868-8A243B7D7F62}"/>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01" name="Text Box 15">
          <a:extLst>
            <a:ext uri="{FF2B5EF4-FFF2-40B4-BE49-F238E27FC236}">
              <a16:creationId xmlns:a16="http://schemas.microsoft.com/office/drawing/2014/main" id="{B4B09093-3C79-4B6C-86D9-F1E9CB88765A}"/>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02" name="Text Box 15">
          <a:extLst>
            <a:ext uri="{FF2B5EF4-FFF2-40B4-BE49-F238E27FC236}">
              <a16:creationId xmlns:a16="http://schemas.microsoft.com/office/drawing/2014/main" id="{90FD6099-34F0-435D-A614-2B2DC4B07EE9}"/>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03" name="Text Box 15">
          <a:extLst>
            <a:ext uri="{FF2B5EF4-FFF2-40B4-BE49-F238E27FC236}">
              <a16:creationId xmlns:a16="http://schemas.microsoft.com/office/drawing/2014/main" id="{6E994F32-7F34-4717-B2AC-6441A1A39435}"/>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04" name="Text Box 15">
          <a:extLst>
            <a:ext uri="{FF2B5EF4-FFF2-40B4-BE49-F238E27FC236}">
              <a16:creationId xmlns:a16="http://schemas.microsoft.com/office/drawing/2014/main" id="{6AD3E4A6-D7C5-443C-B130-8CF8891B6421}"/>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05" name="Text Box 15">
          <a:extLst>
            <a:ext uri="{FF2B5EF4-FFF2-40B4-BE49-F238E27FC236}">
              <a16:creationId xmlns:a16="http://schemas.microsoft.com/office/drawing/2014/main" id="{197A83FE-366F-4CAF-9DCC-60E54603A2E6}"/>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06" name="Text Box 15">
          <a:extLst>
            <a:ext uri="{FF2B5EF4-FFF2-40B4-BE49-F238E27FC236}">
              <a16:creationId xmlns:a16="http://schemas.microsoft.com/office/drawing/2014/main" id="{B2CC16D7-21F9-47F7-B905-B9510A035E49}"/>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907" name="Text Box 15">
          <a:extLst>
            <a:ext uri="{FF2B5EF4-FFF2-40B4-BE49-F238E27FC236}">
              <a16:creationId xmlns:a16="http://schemas.microsoft.com/office/drawing/2014/main" id="{9E834B96-FA13-4937-903A-264BEAD27BD1}"/>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08" name="Text Box 15">
          <a:extLst>
            <a:ext uri="{FF2B5EF4-FFF2-40B4-BE49-F238E27FC236}">
              <a16:creationId xmlns:a16="http://schemas.microsoft.com/office/drawing/2014/main" id="{6691B302-8064-447D-A3C5-CE0AD0D1B223}"/>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09" name="Text Box 15">
          <a:extLst>
            <a:ext uri="{FF2B5EF4-FFF2-40B4-BE49-F238E27FC236}">
              <a16:creationId xmlns:a16="http://schemas.microsoft.com/office/drawing/2014/main" id="{E7492D09-FBFA-4543-87EE-17F46FFF329C}"/>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10" name="Text Box 15">
          <a:extLst>
            <a:ext uri="{FF2B5EF4-FFF2-40B4-BE49-F238E27FC236}">
              <a16:creationId xmlns:a16="http://schemas.microsoft.com/office/drawing/2014/main" id="{8543E98A-DECE-4D4F-802B-D08D8221A500}"/>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11" name="Text Box 15">
          <a:extLst>
            <a:ext uri="{FF2B5EF4-FFF2-40B4-BE49-F238E27FC236}">
              <a16:creationId xmlns:a16="http://schemas.microsoft.com/office/drawing/2014/main" id="{0A0C390E-0201-491A-BCEC-C7D7F1E1EAF7}"/>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12" name="Text Box 15">
          <a:extLst>
            <a:ext uri="{FF2B5EF4-FFF2-40B4-BE49-F238E27FC236}">
              <a16:creationId xmlns:a16="http://schemas.microsoft.com/office/drawing/2014/main" id="{4E4D08F0-EFE1-4031-8368-4A985392B22C}"/>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13" name="Text Box 15">
          <a:extLst>
            <a:ext uri="{FF2B5EF4-FFF2-40B4-BE49-F238E27FC236}">
              <a16:creationId xmlns:a16="http://schemas.microsoft.com/office/drawing/2014/main" id="{934BC944-06FB-485A-9965-0A8D8F1EA8C8}"/>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14" name="Text Box 15">
          <a:extLst>
            <a:ext uri="{FF2B5EF4-FFF2-40B4-BE49-F238E27FC236}">
              <a16:creationId xmlns:a16="http://schemas.microsoft.com/office/drawing/2014/main" id="{A7161429-94E7-4757-9702-832D47424C95}"/>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15" name="Text Box 15">
          <a:extLst>
            <a:ext uri="{FF2B5EF4-FFF2-40B4-BE49-F238E27FC236}">
              <a16:creationId xmlns:a16="http://schemas.microsoft.com/office/drawing/2014/main" id="{250861CC-4827-4E31-A3ED-87644E7834D1}"/>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916" name="Text Box 15">
          <a:extLst>
            <a:ext uri="{FF2B5EF4-FFF2-40B4-BE49-F238E27FC236}">
              <a16:creationId xmlns:a16="http://schemas.microsoft.com/office/drawing/2014/main" id="{FCC9E7F7-6460-40E1-A7C8-CE4D800DFFF5}"/>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917" name="Text Box 15">
          <a:extLst>
            <a:ext uri="{FF2B5EF4-FFF2-40B4-BE49-F238E27FC236}">
              <a16:creationId xmlns:a16="http://schemas.microsoft.com/office/drawing/2014/main" id="{F40BA962-07C2-4A3E-8CA9-2A76EBF8D183}"/>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918" name="Text Box 15">
          <a:extLst>
            <a:ext uri="{FF2B5EF4-FFF2-40B4-BE49-F238E27FC236}">
              <a16:creationId xmlns:a16="http://schemas.microsoft.com/office/drawing/2014/main" id="{EC4D627B-1A2B-4727-8F03-1D170BABF03B}"/>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19" name="Text Box 15">
          <a:extLst>
            <a:ext uri="{FF2B5EF4-FFF2-40B4-BE49-F238E27FC236}">
              <a16:creationId xmlns:a16="http://schemas.microsoft.com/office/drawing/2014/main" id="{87032006-EA55-4893-9994-C02A43FDC1D9}"/>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20" name="Text Box 15">
          <a:extLst>
            <a:ext uri="{FF2B5EF4-FFF2-40B4-BE49-F238E27FC236}">
              <a16:creationId xmlns:a16="http://schemas.microsoft.com/office/drawing/2014/main" id="{BB4BB002-5351-4CB2-9F30-D5FA9B288408}"/>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21" name="Text Box 15">
          <a:extLst>
            <a:ext uri="{FF2B5EF4-FFF2-40B4-BE49-F238E27FC236}">
              <a16:creationId xmlns:a16="http://schemas.microsoft.com/office/drawing/2014/main" id="{F3247154-7435-4C60-9673-0F9FF483DF0C}"/>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22" name="Text Box 15">
          <a:extLst>
            <a:ext uri="{FF2B5EF4-FFF2-40B4-BE49-F238E27FC236}">
              <a16:creationId xmlns:a16="http://schemas.microsoft.com/office/drawing/2014/main" id="{E1FFE266-7CD6-4674-83FA-034B79D19D76}"/>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23" name="Text Box 15">
          <a:extLst>
            <a:ext uri="{FF2B5EF4-FFF2-40B4-BE49-F238E27FC236}">
              <a16:creationId xmlns:a16="http://schemas.microsoft.com/office/drawing/2014/main" id="{6E055B12-D6BF-41D1-B80A-218D6582620F}"/>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24" name="Text Box 15">
          <a:extLst>
            <a:ext uri="{FF2B5EF4-FFF2-40B4-BE49-F238E27FC236}">
              <a16:creationId xmlns:a16="http://schemas.microsoft.com/office/drawing/2014/main" id="{3EB24E9B-3A75-4E97-BF41-AE5CBA503C13}"/>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25" name="Text Box 15">
          <a:extLst>
            <a:ext uri="{FF2B5EF4-FFF2-40B4-BE49-F238E27FC236}">
              <a16:creationId xmlns:a16="http://schemas.microsoft.com/office/drawing/2014/main" id="{59A40148-33E4-43E8-95D1-50048C85FE68}"/>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26" name="Text Box 15">
          <a:extLst>
            <a:ext uri="{FF2B5EF4-FFF2-40B4-BE49-F238E27FC236}">
              <a16:creationId xmlns:a16="http://schemas.microsoft.com/office/drawing/2014/main" id="{F88FAF1D-8FA7-4512-BCD2-F9ED3D4BA630}"/>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27" name="Text Box 15">
          <a:extLst>
            <a:ext uri="{FF2B5EF4-FFF2-40B4-BE49-F238E27FC236}">
              <a16:creationId xmlns:a16="http://schemas.microsoft.com/office/drawing/2014/main" id="{3F81D147-1DD1-4681-BA82-EBC99F9306A1}"/>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28" name="Text Box 15">
          <a:extLst>
            <a:ext uri="{FF2B5EF4-FFF2-40B4-BE49-F238E27FC236}">
              <a16:creationId xmlns:a16="http://schemas.microsoft.com/office/drawing/2014/main" id="{30FA08BB-A051-474D-A43A-800F862B938E}"/>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29" name="Text Box 15">
          <a:extLst>
            <a:ext uri="{FF2B5EF4-FFF2-40B4-BE49-F238E27FC236}">
              <a16:creationId xmlns:a16="http://schemas.microsoft.com/office/drawing/2014/main" id="{B76F7EF0-8162-48C8-B6EF-18A6C22410FC}"/>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30" name="Text Box 15">
          <a:extLst>
            <a:ext uri="{FF2B5EF4-FFF2-40B4-BE49-F238E27FC236}">
              <a16:creationId xmlns:a16="http://schemas.microsoft.com/office/drawing/2014/main" id="{60DDF23E-47D8-462E-BF5B-5E7C091EDED6}"/>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31" name="Text Box 15">
          <a:extLst>
            <a:ext uri="{FF2B5EF4-FFF2-40B4-BE49-F238E27FC236}">
              <a16:creationId xmlns:a16="http://schemas.microsoft.com/office/drawing/2014/main" id="{4F7B729E-1C66-4CBA-917B-AC4F133FF2F5}"/>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32" name="Text Box 15">
          <a:extLst>
            <a:ext uri="{FF2B5EF4-FFF2-40B4-BE49-F238E27FC236}">
              <a16:creationId xmlns:a16="http://schemas.microsoft.com/office/drawing/2014/main" id="{B171AA39-9A9F-49B3-8D9E-9DEC5BA6CAA2}"/>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33" name="Text Box 15">
          <a:extLst>
            <a:ext uri="{FF2B5EF4-FFF2-40B4-BE49-F238E27FC236}">
              <a16:creationId xmlns:a16="http://schemas.microsoft.com/office/drawing/2014/main" id="{4D8F0D10-E9FB-4A74-BF72-7D645B02FA95}"/>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934" name="Text Box 15">
          <a:extLst>
            <a:ext uri="{FF2B5EF4-FFF2-40B4-BE49-F238E27FC236}">
              <a16:creationId xmlns:a16="http://schemas.microsoft.com/office/drawing/2014/main" id="{13424B1F-7902-41A5-AF33-9796DAC5B348}"/>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35" name="Text Box 15">
          <a:extLst>
            <a:ext uri="{FF2B5EF4-FFF2-40B4-BE49-F238E27FC236}">
              <a16:creationId xmlns:a16="http://schemas.microsoft.com/office/drawing/2014/main" id="{94204A7B-C7E8-49B1-8262-DF53FFDFE742}"/>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36" name="Text Box 15">
          <a:extLst>
            <a:ext uri="{FF2B5EF4-FFF2-40B4-BE49-F238E27FC236}">
              <a16:creationId xmlns:a16="http://schemas.microsoft.com/office/drawing/2014/main" id="{4F03B13B-F731-4A4F-937A-F7E63943BDB6}"/>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37" name="Text Box 15">
          <a:extLst>
            <a:ext uri="{FF2B5EF4-FFF2-40B4-BE49-F238E27FC236}">
              <a16:creationId xmlns:a16="http://schemas.microsoft.com/office/drawing/2014/main" id="{12EBD908-1CF2-4CCB-A3A0-B9DC3155062E}"/>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38" name="Text Box 15">
          <a:extLst>
            <a:ext uri="{FF2B5EF4-FFF2-40B4-BE49-F238E27FC236}">
              <a16:creationId xmlns:a16="http://schemas.microsoft.com/office/drawing/2014/main" id="{E4BB3C58-9FC5-4FE3-850C-ABD7D085FD39}"/>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39" name="Text Box 15">
          <a:extLst>
            <a:ext uri="{FF2B5EF4-FFF2-40B4-BE49-F238E27FC236}">
              <a16:creationId xmlns:a16="http://schemas.microsoft.com/office/drawing/2014/main" id="{FECA55C8-D5FF-43AF-AC7A-313778BBA9F4}"/>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40" name="Text Box 15">
          <a:extLst>
            <a:ext uri="{FF2B5EF4-FFF2-40B4-BE49-F238E27FC236}">
              <a16:creationId xmlns:a16="http://schemas.microsoft.com/office/drawing/2014/main" id="{F10DD03B-7017-4DC3-AA03-465985B192B7}"/>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41" name="Text Box 15">
          <a:extLst>
            <a:ext uri="{FF2B5EF4-FFF2-40B4-BE49-F238E27FC236}">
              <a16:creationId xmlns:a16="http://schemas.microsoft.com/office/drawing/2014/main" id="{12A9BCDD-3890-484D-BEB4-FF243E550B20}"/>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42" name="Text Box 15">
          <a:extLst>
            <a:ext uri="{FF2B5EF4-FFF2-40B4-BE49-F238E27FC236}">
              <a16:creationId xmlns:a16="http://schemas.microsoft.com/office/drawing/2014/main" id="{F9A15096-F452-4332-ACEF-6351E7260538}"/>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943" name="Text Box 15">
          <a:extLst>
            <a:ext uri="{FF2B5EF4-FFF2-40B4-BE49-F238E27FC236}">
              <a16:creationId xmlns:a16="http://schemas.microsoft.com/office/drawing/2014/main" id="{E1AE4A7B-7F26-4E86-8825-1E3B365AE2F0}"/>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44" name="Text Box 15">
          <a:extLst>
            <a:ext uri="{FF2B5EF4-FFF2-40B4-BE49-F238E27FC236}">
              <a16:creationId xmlns:a16="http://schemas.microsoft.com/office/drawing/2014/main" id="{7E8ED83C-B6AF-4D1D-8ABA-AA78D2CC575D}"/>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45" name="Text Box 15">
          <a:extLst>
            <a:ext uri="{FF2B5EF4-FFF2-40B4-BE49-F238E27FC236}">
              <a16:creationId xmlns:a16="http://schemas.microsoft.com/office/drawing/2014/main" id="{AB9F57AF-1649-40E8-8889-F76EE349CA66}"/>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46" name="Text Box 15">
          <a:extLst>
            <a:ext uri="{FF2B5EF4-FFF2-40B4-BE49-F238E27FC236}">
              <a16:creationId xmlns:a16="http://schemas.microsoft.com/office/drawing/2014/main" id="{C16AF47C-4CAB-42D7-9AFC-C0E153C527E7}"/>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47" name="Text Box 15">
          <a:extLst>
            <a:ext uri="{FF2B5EF4-FFF2-40B4-BE49-F238E27FC236}">
              <a16:creationId xmlns:a16="http://schemas.microsoft.com/office/drawing/2014/main" id="{513ABD0C-32B3-4D1D-9D06-84B6EB8243CC}"/>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48" name="Text Box 15">
          <a:extLst>
            <a:ext uri="{FF2B5EF4-FFF2-40B4-BE49-F238E27FC236}">
              <a16:creationId xmlns:a16="http://schemas.microsoft.com/office/drawing/2014/main" id="{C9274721-7B46-45FB-A591-027D18EAE915}"/>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49" name="Text Box 15">
          <a:extLst>
            <a:ext uri="{FF2B5EF4-FFF2-40B4-BE49-F238E27FC236}">
              <a16:creationId xmlns:a16="http://schemas.microsoft.com/office/drawing/2014/main" id="{D37AD97F-2E84-4BF1-99DF-1FDA4649D0D7}"/>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50" name="Text Box 15">
          <a:extLst>
            <a:ext uri="{FF2B5EF4-FFF2-40B4-BE49-F238E27FC236}">
              <a16:creationId xmlns:a16="http://schemas.microsoft.com/office/drawing/2014/main" id="{2F456785-571B-48B4-A6D9-8F4F9BEC7975}"/>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51" name="Text Box 15">
          <a:extLst>
            <a:ext uri="{FF2B5EF4-FFF2-40B4-BE49-F238E27FC236}">
              <a16:creationId xmlns:a16="http://schemas.microsoft.com/office/drawing/2014/main" id="{1219F44C-700E-4BF1-9E80-B7420758CE25}"/>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952" name="Text Box 15">
          <a:extLst>
            <a:ext uri="{FF2B5EF4-FFF2-40B4-BE49-F238E27FC236}">
              <a16:creationId xmlns:a16="http://schemas.microsoft.com/office/drawing/2014/main" id="{7C750ECD-6D49-493A-854E-40A47DA34736}"/>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953" name="Text Box 15">
          <a:extLst>
            <a:ext uri="{FF2B5EF4-FFF2-40B4-BE49-F238E27FC236}">
              <a16:creationId xmlns:a16="http://schemas.microsoft.com/office/drawing/2014/main" id="{B396F9FA-ADF3-4C10-B2C2-11D8F45A548D}"/>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54" name="Text Box 15">
          <a:extLst>
            <a:ext uri="{FF2B5EF4-FFF2-40B4-BE49-F238E27FC236}">
              <a16:creationId xmlns:a16="http://schemas.microsoft.com/office/drawing/2014/main" id="{CF82D053-C19A-41BA-8AD4-8CBB87A55B94}"/>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55" name="Text Box 15">
          <a:extLst>
            <a:ext uri="{FF2B5EF4-FFF2-40B4-BE49-F238E27FC236}">
              <a16:creationId xmlns:a16="http://schemas.microsoft.com/office/drawing/2014/main" id="{EDDBF246-C014-438D-B978-0DD691FFC39A}"/>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56" name="Text Box 15">
          <a:extLst>
            <a:ext uri="{FF2B5EF4-FFF2-40B4-BE49-F238E27FC236}">
              <a16:creationId xmlns:a16="http://schemas.microsoft.com/office/drawing/2014/main" id="{E7AB6DE6-18D9-438A-A360-1298DEE4AD98}"/>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57" name="Text Box 15">
          <a:extLst>
            <a:ext uri="{FF2B5EF4-FFF2-40B4-BE49-F238E27FC236}">
              <a16:creationId xmlns:a16="http://schemas.microsoft.com/office/drawing/2014/main" id="{C1E155E6-1E70-427A-9E1D-4CDF8060C56F}"/>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58" name="Text Box 15">
          <a:extLst>
            <a:ext uri="{FF2B5EF4-FFF2-40B4-BE49-F238E27FC236}">
              <a16:creationId xmlns:a16="http://schemas.microsoft.com/office/drawing/2014/main" id="{4F5EE82D-71DC-4138-B30D-A9061078F7FB}"/>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59" name="Text Box 15">
          <a:extLst>
            <a:ext uri="{FF2B5EF4-FFF2-40B4-BE49-F238E27FC236}">
              <a16:creationId xmlns:a16="http://schemas.microsoft.com/office/drawing/2014/main" id="{603D2415-63A2-4999-8FA0-8BD266EB1602}"/>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60" name="Text Box 15">
          <a:extLst>
            <a:ext uri="{FF2B5EF4-FFF2-40B4-BE49-F238E27FC236}">
              <a16:creationId xmlns:a16="http://schemas.microsoft.com/office/drawing/2014/main" id="{790AB2C6-BDFF-4D67-BF62-E9CF34BC105D}"/>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961" name="Text Box 15">
          <a:extLst>
            <a:ext uri="{FF2B5EF4-FFF2-40B4-BE49-F238E27FC236}">
              <a16:creationId xmlns:a16="http://schemas.microsoft.com/office/drawing/2014/main" id="{170D2DFC-8E45-4233-B945-805238ACDE65}"/>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62" name="Text Box 15">
          <a:extLst>
            <a:ext uri="{FF2B5EF4-FFF2-40B4-BE49-F238E27FC236}">
              <a16:creationId xmlns:a16="http://schemas.microsoft.com/office/drawing/2014/main" id="{2E5B5264-D4F8-4B3E-800B-E0E3B7453CC3}"/>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63" name="Text Box 15">
          <a:extLst>
            <a:ext uri="{FF2B5EF4-FFF2-40B4-BE49-F238E27FC236}">
              <a16:creationId xmlns:a16="http://schemas.microsoft.com/office/drawing/2014/main" id="{FE208F25-6A6F-48C4-8D46-4D19AD0418C8}"/>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64" name="Text Box 15">
          <a:extLst>
            <a:ext uri="{FF2B5EF4-FFF2-40B4-BE49-F238E27FC236}">
              <a16:creationId xmlns:a16="http://schemas.microsoft.com/office/drawing/2014/main" id="{C5E25C24-B877-47DA-A0BC-C78039BF62AD}"/>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65" name="Text Box 15">
          <a:extLst>
            <a:ext uri="{FF2B5EF4-FFF2-40B4-BE49-F238E27FC236}">
              <a16:creationId xmlns:a16="http://schemas.microsoft.com/office/drawing/2014/main" id="{C88AE403-2656-47D5-A4A1-AAD68137EEC4}"/>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66" name="Text Box 15">
          <a:extLst>
            <a:ext uri="{FF2B5EF4-FFF2-40B4-BE49-F238E27FC236}">
              <a16:creationId xmlns:a16="http://schemas.microsoft.com/office/drawing/2014/main" id="{C1D47E5C-59C7-4B0E-A64E-1D3E8607C4DC}"/>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67" name="Text Box 15">
          <a:extLst>
            <a:ext uri="{FF2B5EF4-FFF2-40B4-BE49-F238E27FC236}">
              <a16:creationId xmlns:a16="http://schemas.microsoft.com/office/drawing/2014/main" id="{BD88FDED-4DCF-4A8D-BE83-51DF03F4FD90}"/>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68" name="Text Box 15">
          <a:extLst>
            <a:ext uri="{FF2B5EF4-FFF2-40B4-BE49-F238E27FC236}">
              <a16:creationId xmlns:a16="http://schemas.microsoft.com/office/drawing/2014/main" id="{26E0F0B5-47D4-4926-BCDA-8E1D79F712E7}"/>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69" name="Text Box 15">
          <a:extLst>
            <a:ext uri="{FF2B5EF4-FFF2-40B4-BE49-F238E27FC236}">
              <a16:creationId xmlns:a16="http://schemas.microsoft.com/office/drawing/2014/main" id="{727DD956-412D-461E-8315-0DB61CCDE003}"/>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427</xdr:row>
      <xdr:rowOff>0</xdr:rowOff>
    </xdr:from>
    <xdr:ext cx="85725" cy="221876"/>
    <xdr:sp macro="" textlink="">
      <xdr:nvSpPr>
        <xdr:cNvPr id="1970" name="Text Box 15">
          <a:extLst>
            <a:ext uri="{FF2B5EF4-FFF2-40B4-BE49-F238E27FC236}">
              <a16:creationId xmlns:a16="http://schemas.microsoft.com/office/drawing/2014/main" id="{C8DF97DC-B277-4499-A974-7C7258EF6C99}"/>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71" name="Text Box 15">
          <a:extLst>
            <a:ext uri="{FF2B5EF4-FFF2-40B4-BE49-F238E27FC236}">
              <a16:creationId xmlns:a16="http://schemas.microsoft.com/office/drawing/2014/main" id="{A2E727D8-7E41-417C-B011-1D48BC214425}"/>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72" name="Text Box 15">
          <a:extLst>
            <a:ext uri="{FF2B5EF4-FFF2-40B4-BE49-F238E27FC236}">
              <a16:creationId xmlns:a16="http://schemas.microsoft.com/office/drawing/2014/main" id="{E3864D7F-E01C-4172-A5AD-58C397EFC718}"/>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73" name="Text Box 15">
          <a:extLst>
            <a:ext uri="{FF2B5EF4-FFF2-40B4-BE49-F238E27FC236}">
              <a16:creationId xmlns:a16="http://schemas.microsoft.com/office/drawing/2014/main" id="{BF7A37B0-54D5-4ED6-B5B8-24EC69307148}"/>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427</xdr:row>
      <xdr:rowOff>0</xdr:rowOff>
    </xdr:from>
    <xdr:ext cx="85725" cy="221876"/>
    <xdr:sp macro="" textlink="">
      <xdr:nvSpPr>
        <xdr:cNvPr id="1974" name="Text Box 15">
          <a:extLst>
            <a:ext uri="{FF2B5EF4-FFF2-40B4-BE49-F238E27FC236}">
              <a16:creationId xmlns:a16="http://schemas.microsoft.com/office/drawing/2014/main" id="{FDF8E560-91D8-4C0C-8042-FDB4E5D1FED6}"/>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75" name="Text Box 15">
          <a:extLst>
            <a:ext uri="{FF2B5EF4-FFF2-40B4-BE49-F238E27FC236}">
              <a16:creationId xmlns:a16="http://schemas.microsoft.com/office/drawing/2014/main" id="{C535CBBA-66A3-4417-B94B-8513E7EF30FE}"/>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76" name="Text Box 15">
          <a:extLst>
            <a:ext uri="{FF2B5EF4-FFF2-40B4-BE49-F238E27FC236}">
              <a16:creationId xmlns:a16="http://schemas.microsoft.com/office/drawing/2014/main" id="{D26F1B88-67EA-4D0A-A504-3A8509490021}"/>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77" name="Text Box 15">
          <a:extLst>
            <a:ext uri="{FF2B5EF4-FFF2-40B4-BE49-F238E27FC236}">
              <a16:creationId xmlns:a16="http://schemas.microsoft.com/office/drawing/2014/main" id="{C4CBDA90-6AFB-4C05-965A-8F54CE60FA02}"/>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427</xdr:row>
      <xdr:rowOff>0</xdr:rowOff>
    </xdr:from>
    <xdr:ext cx="85725" cy="221876"/>
    <xdr:sp macro="" textlink="">
      <xdr:nvSpPr>
        <xdr:cNvPr id="1978" name="Text Box 15">
          <a:extLst>
            <a:ext uri="{FF2B5EF4-FFF2-40B4-BE49-F238E27FC236}">
              <a16:creationId xmlns:a16="http://schemas.microsoft.com/office/drawing/2014/main" id="{48D75A0C-A13C-463C-A868-CC81CE97DB20}"/>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1979" name="Text Box 15">
          <a:extLst>
            <a:ext uri="{FF2B5EF4-FFF2-40B4-BE49-F238E27FC236}">
              <a16:creationId xmlns:a16="http://schemas.microsoft.com/office/drawing/2014/main" id="{17030B1E-C978-4D05-89DF-9125D19B68F9}"/>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1980" name="Text Box 15">
          <a:extLst>
            <a:ext uri="{FF2B5EF4-FFF2-40B4-BE49-F238E27FC236}">
              <a16:creationId xmlns:a16="http://schemas.microsoft.com/office/drawing/2014/main" id="{C3F4CB7E-8FC0-47ED-8497-13983DABA121}"/>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981" name="Text Box 15">
          <a:extLst>
            <a:ext uri="{FF2B5EF4-FFF2-40B4-BE49-F238E27FC236}">
              <a16:creationId xmlns:a16="http://schemas.microsoft.com/office/drawing/2014/main" id="{ECB9B87C-C0DA-46BD-83D4-55C8B8F1794C}"/>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982" name="Text Box 15">
          <a:extLst>
            <a:ext uri="{FF2B5EF4-FFF2-40B4-BE49-F238E27FC236}">
              <a16:creationId xmlns:a16="http://schemas.microsoft.com/office/drawing/2014/main" id="{A1BCA187-D315-4FD6-9288-640A8759914B}"/>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983" name="Text Box 15">
          <a:extLst>
            <a:ext uri="{FF2B5EF4-FFF2-40B4-BE49-F238E27FC236}">
              <a16:creationId xmlns:a16="http://schemas.microsoft.com/office/drawing/2014/main" id="{2D2A584F-ADF5-4983-BAED-677C87013822}"/>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984" name="Text Box 15">
          <a:extLst>
            <a:ext uri="{FF2B5EF4-FFF2-40B4-BE49-F238E27FC236}">
              <a16:creationId xmlns:a16="http://schemas.microsoft.com/office/drawing/2014/main" id="{CBF16F27-4AA8-41D3-8364-04826CDE98E3}"/>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985" name="Text Box 15">
          <a:extLst>
            <a:ext uri="{FF2B5EF4-FFF2-40B4-BE49-F238E27FC236}">
              <a16:creationId xmlns:a16="http://schemas.microsoft.com/office/drawing/2014/main" id="{9A12418E-AD05-406B-9163-20BAD65EFF56}"/>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986" name="Text Box 15">
          <a:extLst>
            <a:ext uri="{FF2B5EF4-FFF2-40B4-BE49-F238E27FC236}">
              <a16:creationId xmlns:a16="http://schemas.microsoft.com/office/drawing/2014/main" id="{77D6594C-A72C-497E-B9D0-286162158F6F}"/>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987" name="Text Box 15">
          <a:extLst>
            <a:ext uri="{FF2B5EF4-FFF2-40B4-BE49-F238E27FC236}">
              <a16:creationId xmlns:a16="http://schemas.microsoft.com/office/drawing/2014/main" id="{100AB8F8-5460-4E6C-96BB-BF1A0D51E8AC}"/>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1988" name="Text Box 15">
          <a:extLst>
            <a:ext uri="{FF2B5EF4-FFF2-40B4-BE49-F238E27FC236}">
              <a16:creationId xmlns:a16="http://schemas.microsoft.com/office/drawing/2014/main" id="{1807487B-6411-4C27-8125-F6D21F5CEEE8}"/>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989" name="Text Box 15">
          <a:extLst>
            <a:ext uri="{FF2B5EF4-FFF2-40B4-BE49-F238E27FC236}">
              <a16:creationId xmlns:a16="http://schemas.microsoft.com/office/drawing/2014/main" id="{15D58810-AFFF-4FCC-A260-F06D4FBCF026}"/>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990" name="Text Box 15">
          <a:extLst>
            <a:ext uri="{FF2B5EF4-FFF2-40B4-BE49-F238E27FC236}">
              <a16:creationId xmlns:a16="http://schemas.microsoft.com/office/drawing/2014/main" id="{A4037EED-6B45-4C01-AE2E-0EAECF017C35}"/>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991" name="Text Box 15">
          <a:extLst>
            <a:ext uri="{FF2B5EF4-FFF2-40B4-BE49-F238E27FC236}">
              <a16:creationId xmlns:a16="http://schemas.microsoft.com/office/drawing/2014/main" id="{A3DAB184-83C4-43A0-ADD4-48F3CED43EE8}"/>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992" name="Text Box 15">
          <a:extLst>
            <a:ext uri="{FF2B5EF4-FFF2-40B4-BE49-F238E27FC236}">
              <a16:creationId xmlns:a16="http://schemas.microsoft.com/office/drawing/2014/main" id="{068A9226-54CC-4B3C-B4E9-227ADF0F69B0}"/>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993" name="Text Box 15">
          <a:extLst>
            <a:ext uri="{FF2B5EF4-FFF2-40B4-BE49-F238E27FC236}">
              <a16:creationId xmlns:a16="http://schemas.microsoft.com/office/drawing/2014/main" id="{EC548DBE-9654-471D-BAD7-3B1E7563379D}"/>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994" name="Text Box 15">
          <a:extLst>
            <a:ext uri="{FF2B5EF4-FFF2-40B4-BE49-F238E27FC236}">
              <a16:creationId xmlns:a16="http://schemas.microsoft.com/office/drawing/2014/main" id="{F799FD34-88A6-4135-9A45-B54C483C7709}"/>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995" name="Text Box 15">
          <a:extLst>
            <a:ext uri="{FF2B5EF4-FFF2-40B4-BE49-F238E27FC236}">
              <a16:creationId xmlns:a16="http://schemas.microsoft.com/office/drawing/2014/main" id="{A887C53E-514B-4FDC-A6C3-C893FA5E1F07}"/>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1996" name="Text Box 15">
          <a:extLst>
            <a:ext uri="{FF2B5EF4-FFF2-40B4-BE49-F238E27FC236}">
              <a16:creationId xmlns:a16="http://schemas.microsoft.com/office/drawing/2014/main" id="{39DACB31-F191-40CA-9BB5-0F2C9983AD27}"/>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1997" name="Text Box 15">
          <a:extLst>
            <a:ext uri="{FF2B5EF4-FFF2-40B4-BE49-F238E27FC236}">
              <a16:creationId xmlns:a16="http://schemas.microsoft.com/office/drawing/2014/main" id="{626C6C75-6CDB-40AD-B506-54E2F4D00647}"/>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998" name="Text Box 15">
          <a:extLst>
            <a:ext uri="{FF2B5EF4-FFF2-40B4-BE49-F238E27FC236}">
              <a16:creationId xmlns:a16="http://schemas.microsoft.com/office/drawing/2014/main" id="{455822FA-8F07-40C2-BE6D-2DE5330D9E94}"/>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1999" name="Text Box 15">
          <a:extLst>
            <a:ext uri="{FF2B5EF4-FFF2-40B4-BE49-F238E27FC236}">
              <a16:creationId xmlns:a16="http://schemas.microsoft.com/office/drawing/2014/main" id="{FA58CE4B-65BE-490B-B996-0E314374A6C7}"/>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00" name="Text Box 15">
          <a:extLst>
            <a:ext uri="{FF2B5EF4-FFF2-40B4-BE49-F238E27FC236}">
              <a16:creationId xmlns:a16="http://schemas.microsoft.com/office/drawing/2014/main" id="{91FDDBCE-27C9-4E6E-96C3-BCCD360BF035}"/>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01" name="Text Box 15">
          <a:extLst>
            <a:ext uri="{FF2B5EF4-FFF2-40B4-BE49-F238E27FC236}">
              <a16:creationId xmlns:a16="http://schemas.microsoft.com/office/drawing/2014/main" id="{BB860B2F-1032-4B36-B135-8F50A22398C3}"/>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02" name="Text Box 15">
          <a:extLst>
            <a:ext uri="{FF2B5EF4-FFF2-40B4-BE49-F238E27FC236}">
              <a16:creationId xmlns:a16="http://schemas.microsoft.com/office/drawing/2014/main" id="{13185423-E0B2-44D6-9058-4C6CAFAEE518}"/>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03" name="Text Box 15">
          <a:extLst>
            <a:ext uri="{FF2B5EF4-FFF2-40B4-BE49-F238E27FC236}">
              <a16:creationId xmlns:a16="http://schemas.microsoft.com/office/drawing/2014/main" id="{37C80836-2432-4391-A851-909EDBBC9041}"/>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04" name="Text Box 15">
          <a:extLst>
            <a:ext uri="{FF2B5EF4-FFF2-40B4-BE49-F238E27FC236}">
              <a16:creationId xmlns:a16="http://schemas.microsoft.com/office/drawing/2014/main" id="{7B428BD7-34CF-4FA9-B919-CCCAD39D4C54}"/>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05" name="Text Box 15">
          <a:extLst>
            <a:ext uri="{FF2B5EF4-FFF2-40B4-BE49-F238E27FC236}">
              <a16:creationId xmlns:a16="http://schemas.microsoft.com/office/drawing/2014/main" id="{9A9A4970-1DCE-441D-A79E-1D48E5E972E8}"/>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006" name="Text Box 15">
          <a:extLst>
            <a:ext uri="{FF2B5EF4-FFF2-40B4-BE49-F238E27FC236}">
              <a16:creationId xmlns:a16="http://schemas.microsoft.com/office/drawing/2014/main" id="{222B64C1-7447-4F9B-8AFD-F20FB7647A2D}"/>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007" name="Text Box 15">
          <a:extLst>
            <a:ext uri="{FF2B5EF4-FFF2-40B4-BE49-F238E27FC236}">
              <a16:creationId xmlns:a16="http://schemas.microsoft.com/office/drawing/2014/main" id="{5A5CEED9-2CDD-4004-86E3-D011167A20A0}"/>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08" name="Text Box 15">
          <a:extLst>
            <a:ext uri="{FF2B5EF4-FFF2-40B4-BE49-F238E27FC236}">
              <a16:creationId xmlns:a16="http://schemas.microsoft.com/office/drawing/2014/main" id="{335E0381-1866-49EF-B894-5942E59C85B8}"/>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09" name="Text Box 15">
          <a:extLst>
            <a:ext uri="{FF2B5EF4-FFF2-40B4-BE49-F238E27FC236}">
              <a16:creationId xmlns:a16="http://schemas.microsoft.com/office/drawing/2014/main" id="{020E0621-F39B-4678-B420-1BCC159C660D}"/>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10" name="Text Box 15">
          <a:extLst>
            <a:ext uri="{FF2B5EF4-FFF2-40B4-BE49-F238E27FC236}">
              <a16:creationId xmlns:a16="http://schemas.microsoft.com/office/drawing/2014/main" id="{851DB20C-C74E-444D-98E6-FA6F44616C99}"/>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11" name="Text Box 15">
          <a:extLst>
            <a:ext uri="{FF2B5EF4-FFF2-40B4-BE49-F238E27FC236}">
              <a16:creationId xmlns:a16="http://schemas.microsoft.com/office/drawing/2014/main" id="{B9A27E25-C365-4765-B519-33403102FDAA}"/>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12" name="Text Box 15">
          <a:extLst>
            <a:ext uri="{FF2B5EF4-FFF2-40B4-BE49-F238E27FC236}">
              <a16:creationId xmlns:a16="http://schemas.microsoft.com/office/drawing/2014/main" id="{45519D84-F200-44C6-AFD5-FA69E8945357}"/>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13" name="Text Box 15">
          <a:extLst>
            <a:ext uri="{FF2B5EF4-FFF2-40B4-BE49-F238E27FC236}">
              <a16:creationId xmlns:a16="http://schemas.microsoft.com/office/drawing/2014/main" id="{8AAC7B8E-E9DE-45DA-9689-DB9530425365}"/>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14" name="Text Box 15">
          <a:extLst>
            <a:ext uri="{FF2B5EF4-FFF2-40B4-BE49-F238E27FC236}">
              <a16:creationId xmlns:a16="http://schemas.microsoft.com/office/drawing/2014/main" id="{FBAE0CBC-6081-4592-A641-62C830E9AE8F}"/>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015" name="Text Box 15">
          <a:extLst>
            <a:ext uri="{FF2B5EF4-FFF2-40B4-BE49-F238E27FC236}">
              <a16:creationId xmlns:a16="http://schemas.microsoft.com/office/drawing/2014/main" id="{719FC7B3-A3D0-46E6-BBA5-2CDF0C6168B0}"/>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16" name="Text Box 15">
          <a:extLst>
            <a:ext uri="{FF2B5EF4-FFF2-40B4-BE49-F238E27FC236}">
              <a16:creationId xmlns:a16="http://schemas.microsoft.com/office/drawing/2014/main" id="{F24424B3-E381-49A5-B73F-34C3186D19EB}"/>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17" name="Text Box 15">
          <a:extLst>
            <a:ext uri="{FF2B5EF4-FFF2-40B4-BE49-F238E27FC236}">
              <a16:creationId xmlns:a16="http://schemas.microsoft.com/office/drawing/2014/main" id="{0CE6B9BB-28E4-4347-BCC5-265F28580BC7}"/>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18" name="Text Box 15">
          <a:extLst>
            <a:ext uri="{FF2B5EF4-FFF2-40B4-BE49-F238E27FC236}">
              <a16:creationId xmlns:a16="http://schemas.microsoft.com/office/drawing/2014/main" id="{7800E990-A809-4CDB-BD7E-D026E040ED32}"/>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19" name="Text Box 15">
          <a:extLst>
            <a:ext uri="{FF2B5EF4-FFF2-40B4-BE49-F238E27FC236}">
              <a16:creationId xmlns:a16="http://schemas.microsoft.com/office/drawing/2014/main" id="{2551563A-70ED-4B76-A58C-F80C5D849693}"/>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20" name="Text Box 15">
          <a:extLst>
            <a:ext uri="{FF2B5EF4-FFF2-40B4-BE49-F238E27FC236}">
              <a16:creationId xmlns:a16="http://schemas.microsoft.com/office/drawing/2014/main" id="{FDAFEF3F-29D9-4EE3-B32F-73B4E684504C}"/>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21" name="Text Box 15">
          <a:extLst>
            <a:ext uri="{FF2B5EF4-FFF2-40B4-BE49-F238E27FC236}">
              <a16:creationId xmlns:a16="http://schemas.microsoft.com/office/drawing/2014/main" id="{3BB94DF9-2A10-4099-B9A4-C60B91434B57}"/>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22" name="Text Box 15">
          <a:extLst>
            <a:ext uri="{FF2B5EF4-FFF2-40B4-BE49-F238E27FC236}">
              <a16:creationId xmlns:a16="http://schemas.microsoft.com/office/drawing/2014/main" id="{71E882A4-6934-4A07-BBAB-6A9D67D06717}"/>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23" name="Text Box 15">
          <a:extLst>
            <a:ext uri="{FF2B5EF4-FFF2-40B4-BE49-F238E27FC236}">
              <a16:creationId xmlns:a16="http://schemas.microsoft.com/office/drawing/2014/main" id="{6E0BBA49-B20A-44D3-8A13-9F18FA8C4303}"/>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024" name="Text Box 15">
          <a:extLst>
            <a:ext uri="{FF2B5EF4-FFF2-40B4-BE49-F238E27FC236}">
              <a16:creationId xmlns:a16="http://schemas.microsoft.com/office/drawing/2014/main" id="{47FE132C-A6B6-4B3F-9231-BE9296F85061}"/>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025" name="Text Box 15">
          <a:extLst>
            <a:ext uri="{FF2B5EF4-FFF2-40B4-BE49-F238E27FC236}">
              <a16:creationId xmlns:a16="http://schemas.microsoft.com/office/drawing/2014/main" id="{CE5DC03F-E2BE-4EB3-8137-41695624D974}"/>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026" name="Text Box 15">
          <a:extLst>
            <a:ext uri="{FF2B5EF4-FFF2-40B4-BE49-F238E27FC236}">
              <a16:creationId xmlns:a16="http://schemas.microsoft.com/office/drawing/2014/main" id="{C0E28F40-22C3-45EA-9DCB-B480BAF50E6B}"/>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27" name="Text Box 15">
          <a:extLst>
            <a:ext uri="{FF2B5EF4-FFF2-40B4-BE49-F238E27FC236}">
              <a16:creationId xmlns:a16="http://schemas.microsoft.com/office/drawing/2014/main" id="{8FA4C2AA-B3BB-47D3-A03E-861B528D5ADA}"/>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28" name="Text Box 15">
          <a:extLst>
            <a:ext uri="{FF2B5EF4-FFF2-40B4-BE49-F238E27FC236}">
              <a16:creationId xmlns:a16="http://schemas.microsoft.com/office/drawing/2014/main" id="{CA5FB3A6-38AE-4745-9373-9D4B8FE25169}"/>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29" name="Text Box 15">
          <a:extLst>
            <a:ext uri="{FF2B5EF4-FFF2-40B4-BE49-F238E27FC236}">
              <a16:creationId xmlns:a16="http://schemas.microsoft.com/office/drawing/2014/main" id="{0CCE203C-00F9-4627-8282-9FADC182C1B2}"/>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30" name="Text Box 15">
          <a:extLst>
            <a:ext uri="{FF2B5EF4-FFF2-40B4-BE49-F238E27FC236}">
              <a16:creationId xmlns:a16="http://schemas.microsoft.com/office/drawing/2014/main" id="{B435E7DB-18AD-4F66-ADE5-42E05D5D274C}"/>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31" name="Text Box 15">
          <a:extLst>
            <a:ext uri="{FF2B5EF4-FFF2-40B4-BE49-F238E27FC236}">
              <a16:creationId xmlns:a16="http://schemas.microsoft.com/office/drawing/2014/main" id="{815361D3-3F4C-4CFE-8711-B66BDD4131CA}"/>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32" name="Text Box 15">
          <a:extLst>
            <a:ext uri="{FF2B5EF4-FFF2-40B4-BE49-F238E27FC236}">
              <a16:creationId xmlns:a16="http://schemas.microsoft.com/office/drawing/2014/main" id="{39086D62-56CF-4979-9E4D-CC0C6EF5DCE5}"/>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33" name="Text Box 15">
          <a:extLst>
            <a:ext uri="{FF2B5EF4-FFF2-40B4-BE49-F238E27FC236}">
              <a16:creationId xmlns:a16="http://schemas.microsoft.com/office/drawing/2014/main" id="{42C2B5F0-DA3A-427B-94FD-076480A9304B}"/>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34" name="Text Box 15">
          <a:extLst>
            <a:ext uri="{FF2B5EF4-FFF2-40B4-BE49-F238E27FC236}">
              <a16:creationId xmlns:a16="http://schemas.microsoft.com/office/drawing/2014/main" id="{CF4C8A95-0391-4F2B-A169-2374DF9DF548}"/>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035" name="Text Box 15">
          <a:extLst>
            <a:ext uri="{FF2B5EF4-FFF2-40B4-BE49-F238E27FC236}">
              <a16:creationId xmlns:a16="http://schemas.microsoft.com/office/drawing/2014/main" id="{7C916909-F522-48F1-960F-17FB7C943B04}"/>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036" name="Text Box 15">
          <a:extLst>
            <a:ext uri="{FF2B5EF4-FFF2-40B4-BE49-F238E27FC236}">
              <a16:creationId xmlns:a16="http://schemas.microsoft.com/office/drawing/2014/main" id="{5778651B-EDE9-4386-A9D0-FB73650D50EF}"/>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037" name="Text Box 15">
          <a:extLst>
            <a:ext uri="{FF2B5EF4-FFF2-40B4-BE49-F238E27FC236}">
              <a16:creationId xmlns:a16="http://schemas.microsoft.com/office/drawing/2014/main" id="{1E18934B-A671-4862-BE37-BDCC916353A4}"/>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038" name="Text Box 15">
          <a:extLst>
            <a:ext uri="{FF2B5EF4-FFF2-40B4-BE49-F238E27FC236}">
              <a16:creationId xmlns:a16="http://schemas.microsoft.com/office/drawing/2014/main" id="{7189713F-AEB3-437F-BECE-23DDDF4CEF8A}"/>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039" name="Text Box 15">
          <a:extLst>
            <a:ext uri="{FF2B5EF4-FFF2-40B4-BE49-F238E27FC236}">
              <a16:creationId xmlns:a16="http://schemas.microsoft.com/office/drawing/2014/main" id="{21CA9C20-3ECA-47B9-AAB2-7042280E88EF}"/>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040" name="Text Box 15">
          <a:extLst>
            <a:ext uri="{FF2B5EF4-FFF2-40B4-BE49-F238E27FC236}">
              <a16:creationId xmlns:a16="http://schemas.microsoft.com/office/drawing/2014/main" id="{AD3B2CAD-0B14-4A0A-97E1-B3CC1A9CED19}"/>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041" name="Text Box 15">
          <a:extLst>
            <a:ext uri="{FF2B5EF4-FFF2-40B4-BE49-F238E27FC236}">
              <a16:creationId xmlns:a16="http://schemas.microsoft.com/office/drawing/2014/main" id="{5AE06DC0-05C9-4C9B-BED3-4C454324DBE4}"/>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042" name="Text Box 15">
          <a:extLst>
            <a:ext uri="{FF2B5EF4-FFF2-40B4-BE49-F238E27FC236}">
              <a16:creationId xmlns:a16="http://schemas.microsoft.com/office/drawing/2014/main" id="{62CD2E91-D403-4718-BA89-644CEAE8B748}"/>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043" name="Text Box 15">
          <a:extLst>
            <a:ext uri="{FF2B5EF4-FFF2-40B4-BE49-F238E27FC236}">
              <a16:creationId xmlns:a16="http://schemas.microsoft.com/office/drawing/2014/main" id="{D8B83BA4-AC30-4679-BDF6-05974699487E}"/>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044" name="Text Box 15">
          <a:extLst>
            <a:ext uri="{FF2B5EF4-FFF2-40B4-BE49-F238E27FC236}">
              <a16:creationId xmlns:a16="http://schemas.microsoft.com/office/drawing/2014/main" id="{9B7DD0DC-4CA5-4D9C-8B98-3ADAE5098967}"/>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045" name="Text Box 15">
          <a:extLst>
            <a:ext uri="{FF2B5EF4-FFF2-40B4-BE49-F238E27FC236}">
              <a16:creationId xmlns:a16="http://schemas.microsoft.com/office/drawing/2014/main" id="{52CB4495-50F8-444E-BC3F-5CE1EBE0C7A9}"/>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046" name="Text Box 15">
          <a:extLst>
            <a:ext uri="{FF2B5EF4-FFF2-40B4-BE49-F238E27FC236}">
              <a16:creationId xmlns:a16="http://schemas.microsoft.com/office/drawing/2014/main" id="{AC4187DC-D07A-422C-8186-958646D93840}"/>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047" name="Text Box 15">
          <a:extLst>
            <a:ext uri="{FF2B5EF4-FFF2-40B4-BE49-F238E27FC236}">
              <a16:creationId xmlns:a16="http://schemas.microsoft.com/office/drawing/2014/main" id="{709F268E-9962-49FF-85E9-BED10EABC4F1}"/>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048" name="Text Box 15">
          <a:extLst>
            <a:ext uri="{FF2B5EF4-FFF2-40B4-BE49-F238E27FC236}">
              <a16:creationId xmlns:a16="http://schemas.microsoft.com/office/drawing/2014/main" id="{3AD450AD-D47E-4A27-BF06-7A56FDBAD7CD}"/>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049" name="Text Box 15">
          <a:extLst>
            <a:ext uri="{FF2B5EF4-FFF2-40B4-BE49-F238E27FC236}">
              <a16:creationId xmlns:a16="http://schemas.microsoft.com/office/drawing/2014/main" id="{AF573D36-661B-456D-AC5F-AF4A5A01EADF}"/>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050" name="Text Box 15">
          <a:extLst>
            <a:ext uri="{FF2B5EF4-FFF2-40B4-BE49-F238E27FC236}">
              <a16:creationId xmlns:a16="http://schemas.microsoft.com/office/drawing/2014/main" id="{BFC18974-7300-47D0-BE14-5B3DB0CF111F}"/>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051" name="Text Box 15">
          <a:extLst>
            <a:ext uri="{FF2B5EF4-FFF2-40B4-BE49-F238E27FC236}">
              <a16:creationId xmlns:a16="http://schemas.microsoft.com/office/drawing/2014/main" id="{19C5BFDC-32BD-45DE-B3C8-ED917B30C853}"/>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052" name="Text Box 15">
          <a:extLst>
            <a:ext uri="{FF2B5EF4-FFF2-40B4-BE49-F238E27FC236}">
              <a16:creationId xmlns:a16="http://schemas.microsoft.com/office/drawing/2014/main" id="{6EBDD76C-CC76-4AB2-B6EA-E5885C6561C3}"/>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053" name="Text Box 15">
          <a:extLst>
            <a:ext uri="{FF2B5EF4-FFF2-40B4-BE49-F238E27FC236}">
              <a16:creationId xmlns:a16="http://schemas.microsoft.com/office/drawing/2014/main" id="{B21FDCB3-BB13-4ABF-8942-42DB54CCA098}"/>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054" name="Text Box 15">
          <a:extLst>
            <a:ext uri="{FF2B5EF4-FFF2-40B4-BE49-F238E27FC236}">
              <a16:creationId xmlns:a16="http://schemas.microsoft.com/office/drawing/2014/main" id="{AD4FE093-0614-4416-9625-3600B5BD0799}"/>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055" name="Text Box 15">
          <a:extLst>
            <a:ext uri="{FF2B5EF4-FFF2-40B4-BE49-F238E27FC236}">
              <a16:creationId xmlns:a16="http://schemas.microsoft.com/office/drawing/2014/main" id="{9CACCB07-F435-4BB5-81C9-E31E4FECF10A}"/>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056" name="Text Box 15">
          <a:extLst>
            <a:ext uri="{FF2B5EF4-FFF2-40B4-BE49-F238E27FC236}">
              <a16:creationId xmlns:a16="http://schemas.microsoft.com/office/drawing/2014/main" id="{936FD299-7A43-40EA-A3AC-37BD90FE7B80}"/>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057" name="Text Box 15">
          <a:extLst>
            <a:ext uri="{FF2B5EF4-FFF2-40B4-BE49-F238E27FC236}">
              <a16:creationId xmlns:a16="http://schemas.microsoft.com/office/drawing/2014/main" id="{DCE86191-E08F-4C99-A8FE-C5E50529CFEE}"/>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058" name="Text Box 15">
          <a:extLst>
            <a:ext uri="{FF2B5EF4-FFF2-40B4-BE49-F238E27FC236}">
              <a16:creationId xmlns:a16="http://schemas.microsoft.com/office/drawing/2014/main" id="{0DB9D35B-3060-4860-BD57-E52B17D2E119}"/>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059" name="Text Box 15">
          <a:extLst>
            <a:ext uri="{FF2B5EF4-FFF2-40B4-BE49-F238E27FC236}">
              <a16:creationId xmlns:a16="http://schemas.microsoft.com/office/drawing/2014/main" id="{C71B72AC-9DB3-4406-82AC-FBBA356564B8}"/>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060" name="Text Box 15">
          <a:extLst>
            <a:ext uri="{FF2B5EF4-FFF2-40B4-BE49-F238E27FC236}">
              <a16:creationId xmlns:a16="http://schemas.microsoft.com/office/drawing/2014/main" id="{57C4B533-F308-455C-AAEA-C4BDF6CF5DB4}"/>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061" name="Text Box 15">
          <a:extLst>
            <a:ext uri="{FF2B5EF4-FFF2-40B4-BE49-F238E27FC236}">
              <a16:creationId xmlns:a16="http://schemas.microsoft.com/office/drawing/2014/main" id="{69DD70E1-613D-434B-A5F3-F771D1A87600}"/>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62" name="Text Box 15">
          <a:extLst>
            <a:ext uri="{FF2B5EF4-FFF2-40B4-BE49-F238E27FC236}">
              <a16:creationId xmlns:a16="http://schemas.microsoft.com/office/drawing/2014/main" id="{BCCC314F-76B5-4BA4-BE65-ECD13282954B}"/>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63" name="Text Box 15">
          <a:extLst>
            <a:ext uri="{FF2B5EF4-FFF2-40B4-BE49-F238E27FC236}">
              <a16:creationId xmlns:a16="http://schemas.microsoft.com/office/drawing/2014/main" id="{B73986D5-60F5-445C-9444-FE1E26F79E16}"/>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64" name="Text Box 15">
          <a:extLst>
            <a:ext uri="{FF2B5EF4-FFF2-40B4-BE49-F238E27FC236}">
              <a16:creationId xmlns:a16="http://schemas.microsoft.com/office/drawing/2014/main" id="{B46E9AC4-88AC-4153-BE3B-AE1C5D1177D6}"/>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65" name="Text Box 15">
          <a:extLst>
            <a:ext uri="{FF2B5EF4-FFF2-40B4-BE49-F238E27FC236}">
              <a16:creationId xmlns:a16="http://schemas.microsoft.com/office/drawing/2014/main" id="{50C6F883-FC82-4DDB-882B-38D5A9047CBB}"/>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66" name="Text Box 15">
          <a:extLst>
            <a:ext uri="{FF2B5EF4-FFF2-40B4-BE49-F238E27FC236}">
              <a16:creationId xmlns:a16="http://schemas.microsoft.com/office/drawing/2014/main" id="{D718E6A8-0D8F-4366-93E1-837D58475324}"/>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67" name="Text Box 15">
          <a:extLst>
            <a:ext uri="{FF2B5EF4-FFF2-40B4-BE49-F238E27FC236}">
              <a16:creationId xmlns:a16="http://schemas.microsoft.com/office/drawing/2014/main" id="{1A04278E-D796-4A93-97E9-3FE8B40A4214}"/>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68" name="Text Box 15">
          <a:extLst>
            <a:ext uri="{FF2B5EF4-FFF2-40B4-BE49-F238E27FC236}">
              <a16:creationId xmlns:a16="http://schemas.microsoft.com/office/drawing/2014/main" id="{2990A297-90BE-4568-8B17-1C7C65999A2C}"/>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069" name="Text Box 15">
          <a:extLst>
            <a:ext uri="{FF2B5EF4-FFF2-40B4-BE49-F238E27FC236}">
              <a16:creationId xmlns:a16="http://schemas.microsoft.com/office/drawing/2014/main" id="{60A03BA7-A8F8-4AA8-AC20-A9366F2E213D}"/>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70" name="Text Box 15">
          <a:extLst>
            <a:ext uri="{FF2B5EF4-FFF2-40B4-BE49-F238E27FC236}">
              <a16:creationId xmlns:a16="http://schemas.microsoft.com/office/drawing/2014/main" id="{6570DA1B-C615-4EF8-8D38-78B15F71551A}"/>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71" name="Text Box 15">
          <a:extLst>
            <a:ext uri="{FF2B5EF4-FFF2-40B4-BE49-F238E27FC236}">
              <a16:creationId xmlns:a16="http://schemas.microsoft.com/office/drawing/2014/main" id="{87B55A9C-F966-49FC-A1F2-FABBB2549445}"/>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72" name="Text Box 15">
          <a:extLst>
            <a:ext uri="{FF2B5EF4-FFF2-40B4-BE49-F238E27FC236}">
              <a16:creationId xmlns:a16="http://schemas.microsoft.com/office/drawing/2014/main" id="{E89647AA-7A8D-4E83-A2F2-8CA38FBF6515}"/>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73" name="Text Box 15">
          <a:extLst>
            <a:ext uri="{FF2B5EF4-FFF2-40B4-BE49-F238E27FC236}">
              <a16:creationId xmlns:a16="http://schemas.microsoft.com/office/drawing/2014/main" id="{08E4E386-E783-416B-815E-8CA728C4D4C7}"/>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74" name="Text Box 15">
          <a:extLst>
            <a:ext uri="{FF2B5EF4-FFF2-40B4-BE49-F238E27FC236}">
              <a16:creationId xmlns:a16="http://schemas.microsoft.com/office/drawing/2014/main" id="{3824E630-5492-4624-B36A-C32EAF708B9D}"/>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75" name="Text Box 15">
          <a:extLst>
            <a:ext uri="{FF2B5EF4-FFF2-40B4-BE49-F238E27FC236}">
              <a16:creationId xmlns:a16="http://schemas.microsoft.com/office/drawing/2014/main" id="{C024574C-EB18-48D5-A45E-21C3388B9F76}"/>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76" name="Text Box 15">
          <a:extLst>
            <a:ext uri="{FF2B5EF4-FFF2-40B4-BE49-F238E27FC236}">
              <a16:creationId xmlns:a16="http://schemas.microsoft.com/office/drawing/2014/main" id="{3AAE5E4A-324B-4385-BF7B-935DA1BD22E7}"/>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77" name="Text Box 15">
          <a:extLst>
            <a:ext uri="{FF2B5EF4-FFF2-40B4-BE49-F238E27FC236}">
              <a16:creationId xmlns:a16="http://schemas.microsoft.com/office/drawing/2014/main" id="{7076A90F-DD9C-4A1B-8ADD-9B86AA7D4968}"/>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078" name="Text Box 15">
          <a:extLst>
            <a:ext uri="{FF2B5EF4-FFF2-40B4-BE49-F238E27FC236}">
              <a16:creationId xmlns:a16="http://schemas.microsoft.com/office/drawing/2014/main" id="{E6C87C28-B905-4EAF-BAB4-F9BE12F37AB2}"/>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79" name="Text Box 15">
          <a:extLst>
            <a:ext uri="{FF2B5EF4-FFF2-40B4-BE49-F238E27FC236}">
              <a16:creationId xmlns:a16="http://schemas.microsoft.com/office/drawing/2014/main" id="{5C0B10EC-0EFA-4C4B-82BA-95F9F5F1FB8D}"/>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80" name="Text Box 15">
          <a:extLst>
            <a:ext uri="{FF2B5EF4-FFF2-40B4-BE49-F238E27FC236}">
              <a16:creationId xmlns:a16="http://schemas.microsoft.com/office/drawing/2014/main" id="{74670178-93C3-4698-B86E-F503B54931EB}"/>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81" name="Text Box 15">
          <a:extLst>
            <a:ext uri="{FF2B5EF4-FFF2-40B4-BE49-F238E27FC236}">
              <a16:creationId xmlns:a16="http://schemas.microsoft.com/office/drawing/2014/main" id="{3ED8B14E-9111-421D-B1F9-5BFF7550C916}"/>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82" name="Text Box 15">
          <a:extLst>
            <a:ext uri="{FF2B5EF4-FFF2-40B4-BE49-F238E27FC236}">
              <a16:creationId xmlns:a16="http://schemas.microsoft.com/office/drawing/2014/main" id="{0E5B1860-330C-4196-B351-1528DA9C55E9}"/>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83" name="Text Box 15">
          <a:extLst>
            <a:ext uri="{FF2B5EF4-FFF2-40B4-BE49-F238E27FC236}">
              <a16:creationId xmlns:a16="http://schemas.microsoft.com/office/drawing/2014/main" id="{2745A003-CC2B-4144-9610-F895C806D69C}"/>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84" name="Text Box 15">
          <a:extLst>
            <a:ext uri="{FF2B5EF4-FFF2-40B4-BE49-F238E27FC236}">
              <a16:creationId xmlns:a16="http://schemas.microsoft.com/office/drawing/2014/main" id="{A6576312-7481-47B5-9A03-A94ED5DE3B88}"/>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85" name="Text Box 15">
          <a:extLst>
            <a:ext uri="{FF2B5EF4-FFF2-40B4-BE49-F238E27FC236}">
              <a16:creationId xmlns:a16="http://schemas.microsoft.com/office/drawing/2014/main" id="{EAA4F8E0-0B00-49FA-B868-9DECD2C6CB8A}"/>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86" name="Text Box 15">
          <a:extLst>
            <a:ext uri="{FF2B5EF4-FFF2-40B4-BE49-F238E27FC236}">
              <a16:creationId xmlns:a16="http://schemas.microsoft.com/office/drawing/2014/main" id="{FA119A7E-F548-4866-A5B1-282FA3271694}"/>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087" name="Text Box 15">
          <a:extLst>
            <a:ext uri="{FF2B5EF4-FFF2-40B4-BE49-F238E27FC236}">
              <a16:creationId xmlns:a16="http://schemas.microsoft.com/office/drawing/2014/main" id="{A56EA7A3-65E8-4519-8308-E99184A7F041}"/>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088" name="Text Box 15">
          <a:extLst>
            <a:ext uri="{FF2B5EF4-FFF2-40B4-BE49-F238E27FC236}">
              <a16:creationId xmlns:a16="http://schemas.microsoft.com/office/drawing/2014/main" id="{D01DD06B-1A81-46F1-8C9D-A84103B317C3}"/>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89" name="Text Box 15">
          <a:extLst>
            <a:ext uri="{FF2B5EF4-FFF2-40B4-BE49-F238E27FC236}">
              <a16:creationId xmlns:a16="http://schemas.microsoft.com/office/drawing/2014/main" id="{7153CDE0-F14A-412B-AD61-C4AA0240AD5D}"/>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90" name="Text Box 15">
          <a:extLst>
            <a:ext uri="{FF2B5EF4-FFF2-40B4-BE49-F238E27FC236}">
              <a16:creationId xmlns:a16="http://schemas.microsoft.com/office/drawing/2014/main" id="{A149C66B-B488-4577-A9ED-CD2643B9991E}"/>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91" name="Text Box 15">
          <a:extLst>
            <a:ext uri="{FF2B5EF4-FFF2-40B4-BE49-F238E27FC236}">
              <a16:creationId xmlns:a16="http://schemas.microsoft.com/office/drawing/2014/main" id="{B08DBDCA-D6EF-49B1-8560-7064A8B9555A}"/>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92" name="Text Box 15">
          <a:extLst>
            <a:ext uri="{FF2B5EF4-FFF2-40B4-BE49-F238E27FC236}">
              <a16:creationId xmlns:a16="http://schemas.microsoft.com/office/drawing/2014/main" id="{843D4E45-8DA2-476E-AFFA-A23DF3146F42}"/>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93" name="Text Box 15">
          <a:extLst>
            <a:ext uri="{FF2B5EF4-FFF2-40B4-BE49-F238E27FC236}">
              <a16:creationId xmlns:a16="http://schemas.microsoft.com/office/drawing/2014/main" id="{72E6F0E7-C4DF-4BEA-9357-8D1607F9DBD2}"/>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94" name="Text Box 15">
          <a:extLst>
            <a:ext uri="{FF2B5EF4-FFF2-40B4-BE49-F238E27FC236}">
              <a16:creationId xmlns:a16="http://schemas.microsoft.com/office/drawing/2014/main" id="{77AB6D80-6E37-40F3-8DD1-B9B2A45F9748}"/>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095" name="Text Box 15">
          <a:extLst>
            <a:ext uri="{FF2B5EF4-FFF2-40B4-BE49-F238E27FC236}">
              <a16:creationId xmlns:a16="http://schemas.microsoft.com/office/drawing/2014/main" id="{16BAE60A-BF03-4D73-A800-878016D050D4}"/>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096" name="Text Box 15">
          <a:extLst>
            <a:ext uri="{FF2B5EF4-FFF2-40B4-BE49-F238E27FC236}">
              <a16:creationId xmlns:a16="http://schemas.microsoft.com/office/drawing/2014/main" id="{EA119A54-BA0A-492C-97AD-C02960FB0B29}"/>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97" name="Text Box 15">
          <a:extLst>
            <a:ext uri="{FF2B5EF4-FFF2-40B4-BE49-F238E27FC236}">
              <a16:creationId xmlns:a16="http://schemas.microsoft.com/office/drawing/2014/main" id="{727400DD-C5E9-47A3-8154-1AD2E4259AAE}"/>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98" name="Text Box 15">
          <a:extLst>
            <a:ext uri="{FF2B5EF4-FFF2-40B4-BE49-F238E27FC236}">
              <a16:creationId xmlns:a16="http://schemas.microsoft.com/office/drawing/2014/main" id="{A0441916-0965-48AF-A910-F069208D3946}"/>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099" name="Text Box 15">
          <a:extLst>
            <a:ext uri="{FF2B5EF4-FFF2-40B4-BE49-F238E27FC236}">
              <a16:creationId xmlns:a16="http://schemas.microsoft.com/office/drawing/2014/main" id="{3A8E4E5E-9883-4882-A9BC-39E29A125766}"/>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00" name="Text Box 15">
          <a:extLst>
            <a:ext uri="{FF2B5EF4-FFF2-40B4-BE49-F238E27FC236}">
              <a16:creationId xmlns:a16="http://schemas.microsoft.com/office/drawing/2014/main" id="{4A27EF7F-B5C0-4F56-83CE-2D9D79091EAB}"/>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01" name="Text Box 15">
          <a:extLst>
            <a:ext uri="{FF2B5EF4-FFF2-40B4-BE49-F238E27FC236}">
              <a16:creationId xmlns:a16="http://schemas.microsoft.com/office/drawing/2014/main" id="{74C93732-EE6F-41B7-92A9-A9FE1498EEF3}"/>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02" name="Text Box 15">
          <a:extLst>
            <a:ext uri="{FF2B5EF4-FFF2-40B4-BE49-F238E27FC236}">
              <a16:creationId xmlns:a16="http://schemas.microsoft.com/office/drawing/2014/main" id="{3C19DA06-5563-4996-B089-83D887A0A983}"/>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03" name="Text Box 15">
          <a:extLst>
            <a:ext uri="{FF2B5EF4-FFF2-40B4-BE49-F238E27FC236}">
              <a16:creationId xmlns:a16="http://schemas.microsoft.com/office/drawing/2014/main" id="{D6ACC0EB-EF09-47FD-9C81-00C6E5FECBF2}"/>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04" name="Text Box 15">
          <a:extLst>
            <a:ext uri="{FF2B5EF4-FFF2-40B4-BE49-F238E27FC236}">
              <a16:creationId xmlns:a16="http://schemas.microsoft.com/office/drawing/2014/main" id="{E22337DC-57BA-402E-8B54-F0A7F79C91AA}"/>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105" name="Text Box 15">
          <a:extLst>
            <a:ext uri="{FF2B5EF4-FFF2-40B4-BE49-F238E27FC236}">
              <a16:creationId xmlns:a16="http://schemas.microsoft.com/office/drawing/2014/main" id="{0CB6B389-18B1-45D4-9F6A-4B87CED32402}"/>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106" name="Text Box 15">
          <a:extLst>
            <a:ext uri="{FF2B5EF4-FFF2-40B4-BE49-F238E27FC236}">
              <a16:creationId xmlns:a16="http://schemas.microsoft.com/office/drawing/2014/main" id="{3F680E01-01B8-4452-B232-6A7CD031A3BA}"/>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107" name="Text Box 15">
          <a:extLst>
            <a:ext uri="{FF2B5EF4-FFF2-40B4-BE49-F238E27FC236}">
              <a16:creationId xmlns:a16="http://schemas.microsoft.com/office/drawing/2014/main" id="{6015A64B-86C8-4DC0-B1F3-96F763BD6893}"/>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08" name="Text Box 15">
          <a:extLst>
            <a:ext uri="{FF2B5EF4-FFF2-40B4-BE49-F238E27FC236}">
              <a16:creationId xmlns:a16="http://schemas.microsoft.com/office/drawing/2014/main" id="{33EC3445-B2DE-4F8A-B8C6-2F8A18A01B9A}"/>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09" name="Text Box 15">
          <a:extLst>
            <a:ext uri="{FF2B5EF4-FFF2-40B4-BE49-F238E27FC236}">
              <a16:creationId xmlns:a16="http://schemas.microsoft.com/office/drawing/2014/main" id="{40D501EE-F03F-4EEF-96A2-8ADC69C66CDE}"/>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10" name="Text Box 15">
          <a:extLst>
            <a:ext uri="{FF2B5EF4-FFF2-40B4-BE49-F238E27FC236}">
              <a16:creationId xmlns:a16="http://schemas.microsoft.com/office/drawing/2014/main" id="{4022C188-0200-486D-8A1D-AF3571E75FAB}"/>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11" name="Text Box 15">
          <a:extLst>
            <a:ext uri="{FF2B5EF4-FFF2-40B4-BE49-F238E27FC236}">
              <a16:creationId xmlns:a16="http://schemas.microsoft.com/office/drawing/2014/main" id="{E010B399-A312-41EB-90DD-E27BC4E210B6}"/>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12" name="Text Box 15">
          <a:extLst>
            <a:ext uri="{FF2B5EF4-FFF2-40B4-BE49-F238E27FC236}">
              <a16:creationId xmlns:a16="http://schemas.microsoft.com/office/drawing/2014/main" id="{3B8193AC-1868-4C8A-ABC0-1EC886D5B924}"/>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13" name="Text Box 15">
          <a:extLst>
            <a:ext uri="{FF2B5EF4-FFF2-40B4-BE49-F238E27FC236}">
              <a16:creationId xmlns:a16="http://schemas.microsoft.com/office/drawing/2014/main" id="{ED70132F-DBC2-49B4-8C59-794352E97E72}"/>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14" name="Text Box 15">
          <a:extLst>
            <a:ext uri="{FF2B5EF4-FFF2-40B4-BE49-F238E27FC236}">
              <a16:creationId xmlns:a16="http://schemas.microsoft.com/office/drawing/2014/main" id="{60CF68FB-AE9F-4C1B-8777-75D59904569E}"/>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15" name="Text Box 15">
          <a:extLst>
            <a:ext uri="{FF2B5EF4-FFF2-40B4-BE49-F238E27FC236}">
              <a16:creationId xmlns:a16="http://schemas.microsoft.com/office/drawing/2014/main" id="{1A335132-C826-4B04-A6CF-12387ABBC5FC}"/>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16" name="Text Box 15">
          <a:extLst>
            <a:ext uri="{FF2B5EF4-FFF2-40B4-BE49-F238E27FC236}">
              <a16:creationId xmlns:a16="http://schemas.microsoft.com/office/drawing/2014/main" id="{4530325D-BD76-4132-A01E-96A9D4857A7B}"/>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17" name="Text Box 15">
          <a:extLst>
            <a:ext uri="{FF2B5EF4-FFF2-40B4-BE49-F238E27FC236}">
              <a16:creationId xmlns:a16="http://schemas.microsoft.com/office/drawing/2014/main" id="{4E78B4A0-B4AE-4FC3-879A-35C69302A095}"/>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18" name="Text Box 15">
          <a:extLst>
            <a:ext uri="{FF2B5EF4-FFF2-40B4-BE49-F238E27FC236}">
              <a16:creationId xmlns:a16="http://schemas.microsoft.com/office/drawing/2014/main" id="{5DA98221-031B-4266-B648-9BD43D65CF37}"/>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19" name="Text Box 15">
          <a:extLst>
            <a:ext uri="{FF2B5EF4-FFF2-40B4-BE49-F238E27FC236}">
              <a16:creationId xmlns:a16="http://schemas.microsoft.com/office/drawing/2014/main" id="{B8F714DE-B02C-4C89-AE07-FD20708D8F2D}"/>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20" name="Text Box 15">
          <a:extLst>
            <a:ext uri="{FF2B5EF4-FFF2-40B4-BE49-F238E27FC236}">
              <a16:creationId xmlns:a16="http://schemas.microsoft.com/office/drawing/2014/main" id="{EBB25C96-1DB1-4B51-9C83-EC4D0885DC26}"/>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21" name="Text Box 15">
          <a:extLst>
            <a:ext uri="{FF2B5EF4-FFF2-40B4-BE49-F238E27FC236}">
              <a16:creationId xmlns:a16="http://schemas.microsoft.com/office/drawing/2014/main" id="{08859EC3-E8E3-4E89-A916-36E7FD35EE88}"/>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22" name="Text Box 15">
          <a:extLst>
            <a:ext uri="{FF2B5EF4-FFF2-40B4-BE49-F238E27FC236}">
              <a16:creationId xmlns:a16="http://schemas.microsoft.com/office/drawing/2014/main" id="{8F7AAFC3-4E3D-412F-9C89-6007FCD3C8E2}"/>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123" name="Text Box 15">
          <a:extLst>
            <a:ext uri="{FF2B5EF4-FFF2-40B4-BE49-F238E27FC236}">
              <a16:creationId xmlns:a16="http://schemas.microsoft.com/office/drawing/2014/main" id="{11762720-5EB0-45E7-B09D-5483AEC5DB46}"/>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24" name="Text Box 15">
          <a:extLst>
            <a:ext uri="{FF2B5EF4-FFF2-40B4-BE49-F238E27FC236}">
              <a16:creationId xmlns:a16="http://schemas.microsoft.com/office/drawing/2014/main" id="{9BC8C62F-E214-4A23-B811-EC1295C02234}"/>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25" name="Text Box 15">
          <a:extLst>
            <a:ext uri="{FF2B5EF4-FFF2-40B4-BE49-F238E27FC236}">
              <a16:creationId xmlns:a16="http://schemas.microsoft.com/office/drawing/2014/main" id="{43D653C7-397D-42AD-9912-910554A2281B}"/>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26" name="Text Box 15">
          <a:extLst>
            <a:ext uri="{FF2B5EF4-FFF2-40B4-BE49-F238E27FC236}">
              <a16:creationId xmlns:a16="http://schemas.microsoft.com/office/drawing/2014/main" id="{E22383E5-895E-418E-A780-646B05482E06}"/>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27" name="Text Box 15">
          <a:extLst>
            <a:ext uri="{FF2B5EF4-FFF2-40B4-BE49-F238E27FC236}">
              <a16:creationId xmlns:a16="http://schemas.microsoft.com/office/drawing/2014/main" id="{85BB9F53-9B37-4501-BE97-30F2475A1309}"/>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28" name="Text Box 15">
          <a:extLst>
            <a:ext uri="{FF2B5EF4-FFF2-40B4-BE49-F238E27FC236}">
              <a16:creationId xmlns:a16="http://schemas.microsoft.com/office/drawing/2014/main" id="{179FC43A-FB1A-45B3-B645-471B43F2AEA4}"/>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29" name="Text Box 15">
          <a:extLst>
            <a:ext uri="{FF2B5EF4-FFF2-40B4-BE49-F238E27FC236}">
              <a16:creationId xmlns:a16="http://schemas.microsoft.com/office/drawing/2014/main" id="{24276038-91D2-4460-A673-9E667F82BAF4}"/>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30" name="Text Box 15">
          <a:extLst>
            <a:ext uri="{FF2B5EF4-FFF2-40B4-BE49-F238E27FC236}">
              <a16:creationId xmlns:a16="http://schemas.microsoft.com/office/drawing/2014/main" id="{D12908B3-E1DE-489D-A735-FF25268FC65F}"/>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31" name="Text Box 15">
          <a:extLst>
            <a:ext uri="{FF2B5EF4-FFF2-40B4-BE49-F238E27FC236}">
              <a16:creationId xmlns:a16="http://schemas.microsoft.com/office/drawing/2014/main" id="{5404527B-20AA-4355-9EA0-4B83CBAF69F1}"/>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132" name="Text Box 15">
          <a:extLst>
            <a:ext uri="{FF2B5EF4-FFF2-40B4-BE49-F238E27FC236}">
              <a16:creationId xmlns:a16="http://schemas.microsoft.com/office/drawing/2014/main" id="{695A58FC-5FA3-4E76-8762-3B4F080F2C03}"/>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33" name="Text Box 15">
          <a:extLst>
            <a:ext uri="{FF2B5EF4-FFF2-40B4-BE49-F238E27FC236}">
              <a16:creationId xmlns:a16="http://schemas.microsoft.com/office/drawing/2014/main" id="{05FB9F44-6357-4555-8C49-8F497E762DCB}"/>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34" name="Text Box 15">
          <a:extLst>
            <a:ext uri="{FF2B5EF4-FFF2-40B4-BE49-F238E27FC236}">
              <a16:creationId xmlns:a16="http://schemas.microsoft.com/office/drawing/2014/main" id="{84631041-DBD9-444A-ABB3-99863F6CDDF8}"/>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35" name="Text Box 15">
          <a:extLst>
            <a:ext uri="{FF2B5EF4-FFF2-40B4-BE49-F238E27FC236}">
              <a16:creationId xmlns:a16="http://schemas.microsoft.com/office/drawing/2014/main" id="{1893D195-7D5A-49A7-8FCA-58D2F64CEBB4}"/>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36" name="Text Box 15">
          <a:extLst>
            <a:ext uri="{FF2B5EF4-FFF2-40B4-BE49-F238E27FC236}">
              <a16:creationId xmlns:a16="http://schemas.microsoft.com/office/drawing/2014/main" id="{3F7CBDFA-9A31-4800-B969-52330928231A}"/>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37" name="Text Box 15">
          <a:extLst>
            <a:ext uri="{FF2B5EF4-FFF2-40B4-BE49-F238E27FC236}">
              <a16:creationId xmlns:a16="http://schemas.microsoft.com/office/drawing/2014/main" id="{44985A9F-0C29-459C-9042-21F439393E5F}"/>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38" name="Text Box 15">
          <a:extLst>
            <a:ext uri="{FF2B5EF4-FFF2-40B4-BE49-F238E27FC236}">
              <a16:creationId xmlns:a16="http://schemas.microsoft.com/office/drawing/2014/main" id="{8B13613E-E870-47C2-B834-788FC8180332}"/>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39" name="Text Box 15">
          <a:extLst>
            <a:ext uri="{FF2B5EF4-FFF2-40B4-BE49-F238E27FC236}">
              <a16:creationId xmlns:a16="http://schemas.microsoft.com/office/drawing/2014/main" id="{C599FBE6-5038-447C-AE3E-C9A436EB930E}"/>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40" name="Text Box 15">
          <a:extLst>
            <a:ext uri="{FF2B5EF4-FFF2-40B4-BE49-F238E27FC236}">
              <a16:creationId xmlns:a16="http://schemas.microsoft.com/office/drawing/2014/main" id="{C8BFE011-BA1F-4311-AC8A-FF2C8F636301}"/>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141" name="Text Box 15">
          <a:extLst>
            <a:ext uri="{FF2B5EF4-FFF2-40B4-BE49-F238E27FC236}">
              <a16:creationId xmlns:a16="http://schemas.microsoft.com/office/drawing/2014/main" id="{3396AC4C-26AA-4C90-87B1-EA964D1D1D2D}"/>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142" name="Text Box 15">
          <a:extLst>
            <a:ext uri="{FF2B5EF4-FFF2-40B4-BE49-F238E27FC236}">
              <a16:creationId xmlns:a16="http://schemas.microsoft.com/office/drawing/2014/main" id="{7D23621B-C389-4B22-BDF6-BD3A4423102A}"/>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43" name="Text Box 15">
          <a:extLst>
            <a:ext uri="{FF2B5EF4-FFF2-40B4-BE49-F238E27FC236}">
              <a16:creationId xmlns:a16="http://schemas.microsoft.com/office/drawing/2014/main" id="{8DADA980-FE64-4127-8715-E55F3AF71D18}"/>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44" name="Text Box 15">
          <a:extLst>
            <a:ext uri="{FF2B5EF4-FFF2-40B4-BE49-F238E27FC236}">
              <a16:creationId xmlns:a16="http://schemas.microsoft.com/office/drawing/2014/main" id="{7691EC58-D610-4122-9BF0-CEE0CCCB9A25}"/>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45" name="Text Box 15">
          <a:extLst>
            <a:ext uri="{FF2B5EF4-FFF2-40B4-BE49-F238E27FC236}">
              <a16:creationId xmlns:a16="http://schemas.microsoft.com/office/drawing/2014/main" id="{30EC4620-5B1A-44D9-B41F-38B5EF7FE75C}"/>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46" name="Text Box 15">
          <a:extLst>
            <a:ext uri="{FF2B5EF4-FFF2-40B4-BE49-F238E27FC236}">
              <a16:creationId xmlns:a16="http://schemas.microsoft.com/office/drawing/2014/main" id="{3793B7AE-8087-40F2-B601-E90BA759BA3A}"/>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47" name="Text Box 15">
          <a:extLst>
            <a:ext uri="{FF2B5EF4-FFF2-40B4-BE49-F238E27FC236}">
              <a16:creationId xmlns:a16="http://schemas.microsoft.com/office/drawing/2014/main" id="{F28596D6-679D-4C06-84FE-EC5A8CF8059C}"/>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48" name="Text Box 15">
          <a:extLst>
            <a:ext uri="{FF2B5EF4-FFF2-40B4-BE49-F238E27FC236}">
              <a16:creationId xmlns:a16="http://schemas.microsoft.com/office/drawing/2014/main" id="{9C0B120F-E9A5-4DA8-94A1-1CCD9335C52A}"/>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49" name="Text Box 15">
          <a:extLst>
            <a:ext uri="{FF2B5EF4-FFF2-40B4-BE49-F238E27FC236}">
              <a16:creationId xmlns:a16="http://schemas.microsoft.com/office/drawing/2014/main" id="{3013D100-9B85-40DA-B9B0-92F244B3E3BA}"/>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150" name="Text Box 15">
          <a:extLst>
            <a:ext uri="{FF2B5EF4-FFF2-40B4-BE49-F238E27FC236}">
              <a16:creationId xmlns:a16="http://schemas.microsoft.com/office/drawing/2014/main" id="{6835538E-BB0E-470F-8131-86DE801A576A}"/>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51" name="Text Box 15">
          <a:extLst>
            <a:ext uri="{FF2B5EF4-FFF2-40B4-BE49-F238E27FC236}">
              <a16:creationId xmlns:a16="http://schemas.microsoft.com/office/drawing/2014/main" id="{0721DE13-62BA-4557-8780-A605DACFF098}"/>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52" name="Text Box 15">
          <a:extLst>
            <a:ext uri="{FF2B5EF4-FFF2-40B4-BE49-F238E27FC236}">
              <a16:creationId xmlns:a16="http://schemas.microsoft.com/office/drawing/2014/main" id="{528877B6-DFBB-4E61-8A35-48E0B479EDA7}"/>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53" name="Text Box 15">
          <a:extLst>
            <a:ext uri="{FF2B5EF4-FFF2-40B4-BE49-F238E27FC236}">
              <a16:creationId xmlns:a16="http://schemas.microsoft.com/office/drawing/2014/main" id="{DD1B3255-3843-4A8C-B2C3-448448A2CD68}"/>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54" name="Text Box 15">
          <a:extLst>
            <a:ext uri="{FF2B5EF4-FFF2-40B4-BE49-F238E27FC236}">
              <a16:creationId xmlns:a16="http://schemas.microsoft.com/office/drawing/2014/main" id="{639BB126-7253-4DC3-9A3D-485AB8BEC1D3}"/>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55" name="Text Box 15">
          <a:extLst>
            <a:ext uri="{FF2B5EF4-FFF2-40B4-BE49-F238E27FC236}">
              <a16:creationId xmlns:a16="http://schemas.microsoft.com/office/drawing/2014/main" id="{DAC0E41F-0E84-4A56-BAAB-CEB96CB53854}"/>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56" name="Text Box 15">
          <a:extLst>
            <a:ext uri="{FF2B5EF4-FFF2-40B4-BE49-F238E27FC236}">
              <a16:creationId xmlns:a16="http://schemas.microsoft.com/office/drawing/2014/main" id="{41072BAA-7A4A-43CE-969C-1B9A43167B05}"/>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57" name="Text Box 15">
          <a:extLst>
            <a:ext uri="{FF2B5EF4-FFF2-40B4-BE49-F238E27FC236}">
              <a16:creationId xmlns:a16="http://schemas.microsoft.com/office/drawing/2014/main" id="{855B9ED6-33B8-48D6-81A6-29AF0B84A990}"/>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58" name="Text Box 15">
          <a:extLst>
            <a:ext uri="{FF2B5EF4-FFF2-40B4-BE49-F238E27FC236}">
              <a16:creationId xmlns:a16="http://schemas.microsoft.com/office/drawing/2014/main" id="{189DD0A5-25D1-4ADF-8574-186FD5E14DBF}"/>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428</xdr:row>
      <xdr:rowOff>0</xdr:rowOff>
    </xdr:from>
    <xdr:ext cx="85725" cy="221876"/>
    <xdr:sp macro="" textlink="">
      <xdr:nvSpPr>
        <xdr:cNvPr id="2159" name="Text Box 15">
          <a:extLst>
            <a:ext uri="{FF2B5EF4-FFF2-40B4-BE49-F238E27FC236}">
              <a16:creationId xmlns:a16="http://schemas.microsoft.com/office/drawing/2014/main" id="{6D4D0B68-567D-4B37-848E-D53F7893C609}"/>
            </a:ext>
          </a:extLst>
        </xdr:cNvPr>
        <xdr:cNvSpPr txBox="1">
          <a:spLocks noChangeArrowheads="1"/>
        </xdr:cNvSpPr>
      </xdr:nvSpPr>
      <xdr:spPr bwMode="auto">
        <a:xfrm>
          <a:off x="457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60" name="Text Box 15">
          <a:extLst>
            <a:ext uri="{FF2B5EF4-FFF2-40B4-BE49-F238E27FC236}">
              <a16:creationId xmlns:a16="http://schemas.microsoft.com/office/drawing/2014/main" id="{C12205E8-5E63-47FF-825C-E73B94C67591}"/>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61" name="Text Box 15">
          <a:extLst>
            <a:ext uri="{FF2B5EF4-FFF2-40B4-BE49-F238E27FC236}">
              <a16:creationId xmlns:a16="http://schemas.microsoft.com/office/drawing/2014/main" id="{96179C44-71F9-4B76-B087-50229D1CB58F}"/>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62" name="Text Box 15">
          <a:extLst>
            <a:ext uri="{FF2B5EF4-FFF2-40B4-BE49-F238E27FC236}">
              <a16:creationId xmlns:a16="http://schemas.microsoft.com/office/drawing/2014/main" id="{02ABBA4C-601C-4219-A82E-F57D508926FF}"/>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428</xdr:row>
      <xdr:rowOff>0</xdr:rowOff>
    </xdr:from>
    <xdr:ext cx="85725" cy="221876"/>
    <xdr:sp macro="" textlink="">
      <xdr:nvSpPr>
        <xdr:cNvPr id="2163" name="Text Box 15">
          <a:extLst>
            <a:ext uri="{FF2B5EF4-FFF2-40B4-BE49-F238E27FC236}">
              <a16:creationId xmlns:a16="http://schemas.microsoft.com/office/drawing/2014/main" id="{02EF4983-AE01-4AEA-8B1F-32A96A6B9495}"/>
            </a:ext>
          </a:extLst>
        </xdr:cNvPr>
        <xdr:cNvSpPr txBox="1">
          <a:spLocks noChangeArrowheads="1"/>
        </xdr:cNvSpPr>
      </xdr:nvSpPr>
      <xdr:spPr bwMode="auto">
        <a:xfrm>
          <a:off x="5846379"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64" name="Text Box 15">
          <a:extLst>
            <a:ext uri="{FF2B5EF4-FFF2-40B4-BE49-F238E27FC236}">
              <a16:creationId xmlns:a16="http://schemas.microsoft.com/office/drawing/2014/main" id="{E5A0CC43-BC67-4741-86E4-608DE81128AF}"/>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65" name="Text Box 15">
          <a:extLst>
            <a:ext uri="{FF2B5EF4-FFF2-40B4-BE49-F238E27FC236}">
              <a16:creationId xmlns:a16="http://schemas.microsoft.com/office/drawing/2014/main" id="{3EDBA145-2108-42F0-B3C5-1E70052CCAE1}"/>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66" name="Text Box 15">
          <a:extLst>
            <a:ext uri="{FF2B5EF4-FFF2-40B4-BE49-F238E27FC236}">
              <a16:creationId xmlns:a16="http://schemas.microsoft.com/office/drawing/2014/main" id="{16B31BA4-38B5-4DB4-8686-A79B2135836B}"/>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428</xdr:row>
      <xdr:rowOff>0</xdr:rowOff>
    </xdr:from>
    <xdr:ext cx="85725" cy="221876"/>
    <xdr:sp macro="" textlink="">
      <xdr:nvSpPr>
        <xdr:cNvPr id="2167" name="Text Box 15">
          <a:extLst>
            <a:ext uri="{FF2B5EF4-FFF2-40B4-BE49-F238E27FC236}">
              <a16:creationId xmlns:a16="http://schemas.microsoft.com/office/drawing/2014/main" id="{37754BCF-EE83-4E71-8A07-EE7E28274F20}"/>
            </a:ext>
          </a:extLst>
        </xdr:cNvPr>
        <xdr:cNvSpPr txBox="1">
          <a:spLocks noChangeArrowheads="1"/>
        </xdr:cNvSpPr>
      </xdr:nvSpPr>
      <xdr:spPr bwMode="auto">
        <a:xfrm>
          <a:off x="5266121" y="79506379"/>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168" name="Text Box 15">
          <a:extLst>
            <a:ext uri="{FF2B5EF4-FFF2-40B4-BE49-F238E27FC236}">
              <a16:creationId xmlns:a16="http://schemas.microsoft.com/office/drawing/2014/main" id="{D34324A6-77C1-4281-81EC-7070B9D87FC9}"/>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169" name="Text Box 15">
          <a:extLst>
            <a:ext uri="{FF2B5EF4-FFF2-40B4-BE49-F238E27FC236}">
              <a16:creationId xmlns:a16="http://schemas.microsoft.com/office/drawing/2014/main" id="{25338E3F-C0FA-40D7-A11D-02E39AAEEA48}"/>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170" name="Text Box 15">
          <a:extLst>
            <a:ext uri="{FF2B5EF4-FFF2-40B4-BE49-F238E27FC236}">
              <a16:creationId xmlns:a16="http://schemas.microsoft.com/office/drawing/2014/main" id="{3C7D1DA7-8527-446E-978F-133E571300BA}"/>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171" name="Text Box 15">
          <a:extLst>
            <a:ext uri="{FF2B5EF4-FFF2-40B4-BE49-F238E27FC236}">
              <a16:creationId xmlns:a16="http://schemas.microsoft.com/office/drawing/2014/main" id="{165BF200-BB3C-48CC-9240-4579B5C42DF4}"/>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172" name="Text Box 15">
          <a:extLst>
            <a:ext uri="{FF2B5EF4-FFF2-40B4-BE49-F238E27FC236}">
              <a16:creationId xmlns:a16="http://schemas.microsoft.com/office/drawing/2014/main" id="{08FD9742-1CD4-4193-A1AE-71328ECB2E62}"/>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173" name="Text Box 15">
          <a:extLst>
            <a:ext uri="{FF2B5EF4-FFF2-40B4-BE49-F238E27FC236}">
              <a16:creationId xmlns:a16="http://schemas.microsoft.com/office/drawing/2014/main" id="{820BBD9D-7A86-46B6-AD96-B2BC464E3273}"/>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174" name="Text Box 15">
          <a:extLst>
            <a:ext uri="{FF2B5EF4-FFF2-40B4-BE49-F238E27FC236}">
              <a16:creationId xmlns:a16="http://schemas.microsoft.com/office/drawing/2014/main" id="{95AC30D9-E936-410E-8C68-740AFA2CF867}"/>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175" name="Text Box 15">
          <a:extLst>
            <a:ext uri="{FF2B5EF4-FFF2-40B4-BE49-F238E27FC236}">
              <a16:creationId xmlns:a16="http://schemas.microsoft.com/office/drawing/2014/main" id="{6C8AF263-0BBA-4EDE-BEA2-E7E7BC41808C}"/>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176" name="Text Box 15">
          <a:extLst>
            <a:ext uri="{FF2B5EF4-FFF2-40B4-BE49-F238E27FC236}">
              <a16:creationId xmlns:a16="http://schemas.microsoft.com/office/drawing/2014/main" id="{085EFCF1-BE6E-4A55-902B-30DB4313FA2A}"/>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177" name="Text Box 15">
          <a:extLst>
            <a:ext uri="{FF2B5EF4-FFF2-40B4-BE49-F238E27FC236}">
              <a16:creationId xmlns:a16="http://schemas.microsoft.com/office/drawing/2014/main" id="{EF9A4DB5-07A8-495F-BD09-C2EB1ABBB214}"/>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178" name="Text Box 15">
          <a:extLst>
            <a:ext uri="{FF2B5EF4-FFF2-40B4-BE49-F238E27FC236}">
              <a16:creationId xmlns:a16="http://schemas.microsoft.com/office/drawing/2014/main" id="{5CA5322F-49FA-49FE-9322-1F73B664B7BA}"/>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179" name="Text Box 15">
          <a:extLst>
            <a:ext uri="{FF2B5EF4-FFF2-40B4-BE49-F238E27FC236}">
              <a16:creationId xmlns:a16="http://schemas.microsoft.com/office/drawing/2014/main" id="{8C5859BD-962D-4648-88DA-58E7B8D96CFE}"/>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180" name="Text Box 15">
          <a:extLst>
            <a:ext uri="{FF2B5EF4-FFF2-40B4-BE49-F238E27FC236}">
              <a16:creationId xmlns:a16="http://schemas.microsoft.com/office/drawing/2014/main" id="{FDDBBEAB-1447-4381-8713-CA1D327131B5}"/>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181" name="Text Box 15">
          <a:extLst>
            <a:ext uri="{FF2B5EF4-FFF2-40B4-BE49-F238E27FC236}">
              <a16:creationId xmlns:a16="http://schemas.microsoft.com/office/drawing/2014/main" id="{8DDD4795-9A6E-4B24-A2C3-06E69472707D}"/>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182" name="Text Box 15">
          <a:extLst>
            <a:ext uri="{FF2B5EF4-FFF2-40B4-BE49-F238E27FC236}">
              <a16:creationId xmlns:a16="http://schemas.microsoft.com/office/drawing/2014/main" id="{3263B8B5-595C-4F00-B3B5-92F8E7326418}"/>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183" name="Text Box 15">
          <a:extLst>
            <a:ext uri="{FF2B5EF4-FFF2-40B4-BE49-F238E27FC236}">
              <a16:creationId xmlns:a16="http://schemas.microsoft.com/office/drawing/2014/main" id="{2C1A0640-30EA-4DC8-BAAF-2D8D2A9C3E99}"/>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184" name="Text Box 15">
          <a:extLst>
            <a:ext uri="{FF2B5EF4-FFF2-40B4-BE49-F238E27FC236}">
              <a16:creationId xmlns:a16="http://schemas.microsoft.com/office/drawing/2014/main" id="{BAB4F093-D18E-4B6E-8251-68A0EECE41F0}"/>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185" name="Text Box 15">
          <a:extLst>
            <a:ext uri="{FF2B5EF4-FFF2-40B4-BE49-F238E27FC236}">
              <a16:creationId xmlns:a16="http://schemas.microsoft.com/office/drawing/2014/main" id="{E6CDEBBD-12F0-4B58-BDDA-8E8F67AFB7CF}"/>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186" name="Text Box 15">
          <a:extLst>
            <a:ext uri="{FF2B5EF4-FFF2-40B4-BE49-F238E27FC236}">
              <a16:creationId xmlns:a16="http://schemas.microsoft.com/office/drawing/2014/main" id="{ED2E69A4-35BA-4736-8409-40841F9145E9}"/>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187" name="Text Box 15">
          <a:extLst>
            <a:ext uri="{FF2B5EF4-FFF2-40B4-BE49-F238E27FC236}">
              <a16:creationId xmlns:a16="http://schemas.microsoft.com/office/drawing/2014/main" id="{EE89499B-673F-4A1F-A2F9-FD910B67FBD4}"/>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188" name="Text Box 15">
          <a:extLst>
            <a:ext uri="{FF2B5EF4-FFF2-40B4-BE49-F238E27FC236}">
              <a16:creationId xmlns:a16="http://schemas.microsoft.com/office/drawing/2014/main" id="{3887EA76-6654-4BEF-AC49-F635625F4413}"/>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189" name="Text Box 15">
          <a:extLst>
            <a:ext uri="{FF2B5EF4-FFF2-40B4-BE49-F238E27FC236}">
              <a16:creationId xmlns:a16="http://schemas.microsoft.com/office/drawing/2014/main" id="{76D32245-AB1D-4897-866E-A0A469BE48F6}"/>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190" name="Text Box 15">
          <a:extLst>
            <a:ext uri="{FF2B5EF4-FFF2-40B4-BE49-F238E27FC236}">
              <a16:creationId xmlns:a16="http://schemas.microsoft.com/office/drawing/2014/main" id="{6586435A-A7EA-4B2A-B6EE-EA81C1FE968C}"/>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191" name="Text Box 15">
          <a:extLst>
            <a:ext uri="{FF2B5EF4-FFF2-40B4-BE49-F238E27FC236}">
              <a16:creationId xmlns:a16="http://schemas.microsoft.com/office/drawing/2014/main" id="{B041DAD8-F73D-4E57-A3B7-493111A1D773}"/>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192" name="Text Box 15">
          <a:extLst>
            <a:ext uri="{FF2B5EF4-FFF2-40B4-BE49-F238E27FC236}">
              <a16:creationId xmlns:a16="http://schemas.microsoft.com/office/drawing/2014/main" id="{B7D58C22-EEE6-4DED-9AB9-645B67551FB9}"/>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193" name="Text Box 15">
          <a:extLst>
            <a:ext uri="{FF2B5EF4-FFF2-40B4-BE49-F238E27FC236}">
              <a16:creationId xmlns:a16="http://schemas.microsoft.com/office/drawing/2014/main" id="{27AF59A9-B2B0-4B00-A7CF-1959B581DA00}"/>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194" name="Text Box 15">
          <a:extLst>
            <a:ext uri="{FF2B5EF4-FFF2-40B4-BE49-F238E27FC236}">
              <a16:creationId xmlns:a16="http://schemas.microsoft.com/office/drawing/2014/main" id="{3BA7520D-D513-4C02-9918-B47B29F5FB0F}"/>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195" name="Text Box 15">
          <a:extLst>
            <a:ext uri="{FF2B5EF4-FFF2-40B4-BE49-F238E27FC236}">
              <a16:creationId xmlns:a16="http://schemas.microsoft.com/office/drawing/2014/main" id="{90DD6456-860C-4515-A572-CEDBFD77A16B}"/>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196" name="Text Box 15">
          <a:extLst>
            <a:ext uri="{FF2B5EF4-FFF2-40B4-BE49-F238E27FC236}">
              <a16:creationId xmlns:a16="http://schemas.microsoft.com/office/drawing/2014/main" id="{ED9494BB-EC53-4BDD-A2A6-2F75E7FEE70C}"/>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197" name="Text Box 15">
          <a:extLst>
            <a:ext uri="{FF2B5EF4-FFF2-40B4-BE49-F238E27FC236}">
              <a16:creationId xmlns:a16="http://schemas.microsoft.com/office/drawing/2014/main" id="{897713D3-0CBA-433A-847F-16856F9E4C76}"/>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198" name="Text Box 15">
          <a:extLst>
            <a:ext uri="{FF2B5EF4-FFF2-40B4-BE49-F238E27FC236}">
              <a16:creationId xmlns:a16="http://schemas.microsoft.com/office/drawing/2014/main" id="{92BE66B5-0A72-45F6-8481-D5CC73163ABB}"/>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199" name="Text Box 15">
          <a:extLst>
            <a:ext uri="{FF2B5EF4-FFF2-40B4-BE49-F238E27FC236}">
              <a16:creationId xmlns:a16="http://schemas.microsoft.com/office/drawing/2014/main" id="{329CAEAB-8CBA-43C9-8E62-BE8AE4CA896B}"/>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00" name="Text Box 15">
          <a:extLst>
            <a:ext uri="{FF2B5EF4-FFF2-40B4-BE49-F238E27FC236}">
              <a16:creationId xmlns:a16="http://schemas.microsoft.com/office/drawing/2014/main" id="{B673B13B-1A50-43E8-9BCE-90593B0D8E39}"/>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01" name="Text Box 15">
          <a:extLst>
            <a:ext uri="{FF2B5EF4-FFF2-40B4-BE49-F238E27FC236}">
              <a16:creationId xmlns:a16="http://schemas.microsoft.com/office/drawing/2014/main" id="{D9536E74-0584-4C78-AA3F-EBBD8A1C9F92}"/>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02" name="Text Box 15">
          <a:extLst>
            <a:ext uri="{FF2B5EF4-FFF2-40B4-BE49-F238E27FC236}">
              <a16:creationId xmlns:a16="http://schemas.microsoft.com/office/drawing/2014/main" id="{2955543D-B1AE-4788-86ED-F84E174802FE}"/>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03" name="Text Box 15">
          <a:extLst>
            <a:ext uri="{FF2B5EF4-FFF2-40B4-BE49-F238E27FC236}">
              <a16:creationId xmlns:a16="http://schemas.microsoft.com/office/drawing/2014/main" id="{EEE298B0-5948-434D-A672-C5CD7C1583BA}"/>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204" name="Text Box 15">
          <a:extLst>
            <a:ext uri="{FF2B5EF4-FFF2-40B4-BE49-F238E27FC236}">
              <a16:creationId xmlns:a16="http://schemas.microsoft.com/office/drawing/2014/main" id="{06C39ADC-90C1-408C-974A-96AE0A9D1431}"/>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05" name="Text Box 15">
          <a:extLst>
            <a:ext uri="{FF2B5EF4-FFF2-40B4-BE49-F238E27FC236}">
              <a16:creationId xmlns:a16="http://schemas.microsoft.com/office/drawing/2014/main" id="{3E79BC94-7BBA-4567-8EE2-DEAAE669E5A4}"/>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06" name="Text Box 15">
          <a:extLst>
            <a:ext uri="{FF2B5EF4-FFF2-40B4-BE49-F238E27FC236}">
              <a16:creationId xmlns:a16="http://schemas.microsoft.com/office/drawing/2014/main" id="{C4110234-65DA-43BC-BA82-F1337E0A78F7}"/>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07" name="Text Box 15">
          <a:extLst>
            <a:ext uri="{FF2B5EF4-FFF2-40B4-BE49-F238E27FC236}">
              <a16:creationId xmlns:a16="http://schemas.microsoft.com/office/drawing/2014/main" id="{FB5339D7-A794-4200-BA79-EE6DBF345914}"/>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08" name="Text Box 15">
          <a:extLst>
            <a:ext uri="{FF2B5EF4-FFF2-40B4-BE49-F238E27FC236}">
              <a16:creationId xmlns:a16="http://schemas.microsoft.com/office/drawing/2014/main" id="{A0A880B5-25D3-46DA-8153-C01024EDA764}"/>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09" name="Text Box 15">
          <a:extLst>
            <a:ext uri="{FF2B5EF4-FFF2-40B4-BE49-F238E27FC236}">
              <a16:creationId xmlns:a16="http://schemas.microsoft.com/office/drawing/2014/main" id="{AA663ABA-192D-4F05-906E-C6F2FBB1284B}"/>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10" name="Text Box 15">
          <a:extLst>
            <a:ext uri="{FF2B5EF4-FFF2-40B4-BE49-F238E27FC236}">
              <a16:creationId xmlns:a16="http://schemas.microsoft.com/office/drawing/2014/main" id="{D85E17E3-E4F2-4EA9-A964-07FEBCD66EC0}"/>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11" name="Text Box 15">
          <a:extLst>
            <a:ext uri="{FF2B5EF4-FFF2-40B4-BE49-F238E27FC236}">
              <a16:creationId xmlns:a16="http://schemas.microsoft.com/office/drawing/2014/main" id="{C12ADB8E-4374-45B1-AED1-3CBA5B1453EF}"/>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12" name="Text Box 15">
          <a:extLst>
            <a:ext uri="{FF2B5EF4-FFF2-40B4-BE49-F238E27FC236}">
              <a16:creationId xmlns:a16="http://schemas.microsoft.com/office/drawing/2014/main" id="{E7F973E2-E3CF-4917-84A4-E345F7662224}"/>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213" name="Text Box 15">
          <a:extLst>
            <a:ext uri="{FF2B5EF4-FFF2-40B4-BE49-F238E27FC236}">
              <a16:creationId xmlns:a16="http://schemas.microsoft.com/office/drawing/2014/main" id="{FCFF513E-2AB7-4FFE-A9DF-EFFB081FAD3D}"/>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14" name="Text Box 15">
          <a:extLst>
            <a:ext uri="{FF2B5EF4-FFF2-40B4-BE49-F238E27FC236}">
              <a16:creationId xmlns:a16="http://schemas.microsoft.com/office/drawing/2014/main" id="{4C801F7B-C44A-4F21-B990-BC2DB588A6DE}"/>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15" name="Text Box 15">
          <a:extLst>
            <a:ext uri="{FF2B5EF4-FFF2-40B4-BE49-F238E27FC236}">
              <a16:creationId xmlns:a16="http://schemas.microsoft.com/office/drawing/2014/main" id="{44251E55-E2E5-4D34-8DB7-093DA8CFEF2F}"/>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16" name="Text Box 15">
          <a:extLst>
            <a:ext uri="{FF2B5EF4-FFF2-40B4-BE49-F238E27FC236}">
              <a16:creationId xmlns:a16="http://schemas.microsoft.com/office/drawing/2014/main" id="{379FBCBF-F4A9-4C00-9C9C-F4C2D28AFBBB}"/>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17" name="Text Box 15">
          <a:extLst>
            <a:ext uri="{FF2B5EF4-FFF2-40B4-BE49-F238E27FC236}">
              <a16:creationId xmlns:a16="http://schemas.microsoft.com/office/drawing/2014/main" id="{A2F9711B-151B-4F85-B943-716B142AFA61}"/>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18" name="Text Box 15">
          <a:extLst>
            <a:ext uri="{FF2B5EF4-FFF2-40B4-BE49-F238E27FC236}">
              <a16:creationId xmlns:a16="http://schemas.microsoft.com/office/drawing/2014/main" id="{8EF0C48F-848B-4B6B-9B9A-E0A9CF7FE89C}"/>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19" name="Text Box 15">
          <a:extLst>
            <a:ext uri="{FF2B5EF4-FFF2-40B4-BE49-F238E27FC236}">
              <a16:creationId xmlns:a16="http://schemas.microsoft.com/office/drawing/2014/main" id="{4EA444DB-78DA-4C51-9A2C-0B42EC57A957}"/>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20" name="Text Box 15">
          <a:extLst>
            <a:ext uri="{FF2B5EF4-FFF2-40B4-BE49-F238E27FC236}">
              <a16:creationId xmlns:a16="http://schemas.microsoft.com/office/drawing/2014/main" id="{CC414A36-5C62-450E-8388-359BBA49C4E6}"/>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21" name="Text Box 15">
          <a:extLst>
            <a:ext uri="{FF2B5EF4-FFF2-40B4-BE49-F238E27FC236}">
              <a16:creationId xmlns:a16="http://schemas.microsoft.com/office/drawing/2014/main" id="{E43409DC-B743-46A3-A2C5-57E75FFF267C}"/>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222" name="Text Box 15">
          <a:extLst>
            <a:ext uri="{FF2B5EF4-FFF2-40B4-BE49-F238E27FC236}">
              <a16:creationId xmlns:a16="http://schemas.microsoft.com/office/drawing/2014/main" id="{E81B405B-CFF2-4A17-8077-BFBD179BF54D}"/>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223" name="Text Box 15">
          <a:extLst>
            <a:ext uri="{FF2B5EF4-FFF2-40B4-BE49-F238E27FC236}">
              <a16:creationId xmlns:a16="http://schemas.microsoft.com/office/drawing/2014/main" id="{C722AC14-8363-4C02-B0A3-DA107565B056}"/>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24" name="Text Box 15">
          <a:extLst>
            <a:ext uri="{FF2B5EF4-FFF2-40B4-BE49-F238E27FC236}">
              <a16:creationId xmlns:a16="http://schemas.microsoft.com/office/drawing/2014/main" id="{985F6F7D-D648-4DAB-A09F-3DE7B5329311}"/>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25" name="Text Box 15">
          <a:extLst>
            <a:ext uri="{FF2B5EF4-FFF2-40B4-BE49-F238E27FC236}">
              <a16:creationId xmlns:a16="http://schemas.microsoft.com/office/drawing/2014/main" id="{76994281-4A32-4DCC-A708-6F05CF32A3B9}"/>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26" name="Text Box 15">
          <a:extLst>
            <a:ext uri="{FF2B5EF4-FFF2-40B4-BE49-F238E27FC236}">
              <a16:creationId xmlns:a16="http://schemas.microsoft.com/office/drawing/2014/main" id="{1DA40E8B-E8FD-4E29-A4F1-5FB2231E6B62}"/>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27" name="Text Box 15">
          <a:extLst>
            <a:ext uri="{FF2B5EF4-FFF2-40B4-BE49-F238E27FC236}">
              <a16:creationId xmlns:a16="http://schemas.microsoft.com/office/drawing/2014/main" id="{D7EB2D87-6E81-4342-B719-C831E4E2133E}"/>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28" name="Text Box 15">
          <a:extLst>
            <a:ext uri="{FF2B5EF4-FFF2-40B4-BE49-F238E27FC236}">
              <a16:creationId xmlns:a16="http://schemas.microsoft.com/office/drawing/2014/main" id="{82E8FB48-2929-4CA5-9F33-BA945B5FFBA6}"/>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29" name="Text Box 15">
          <a:extLst>
            <a:ext uri="{FF2B5EF4-FFF2-40B4-BE49-F238E27FC236}">
              <a16:creationId xmlns:a16="http://schemas.microsoft.com/office/drawing/2014/main" id="{D6840498-304B-4F67-A184-0B4E5649E313}"/>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30" name="Text Box 15">
          <a:extLst>
            <a:ext uri="{FF2B5EF4-FFF2-40B4-BE49-F238E27FC236}">
              <a16:creationId xmlns:a16="http://schemas.microsoft.com/office/drawing/2014/main" id="{409980BF-0452-4259-9429-212D79C78A71}"/>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231" name="Text Box 15">
          <a:extLst>
            <a:ext uri="{FF2B5EF4-FFF2-40B4-BE49-F238E27FC236}">
              <a16:creationId xmlns:a16="http://schemas.microsoft.com/office/drawing/2014/main" id="{F721A0FD-2436-4106-9CA3-EDE040635479}"/>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32" name="Text Box 15">
          <a:extLst>
            <a:ext uri="{FF2B5EF4-FFF2-40B4-BE49-F238E27FC236}">
              <a16:creationId xmlns:a16="http://schemas.microsoft.com/office/drawing/2014/main" id="{8CF67204-95E4-43C4-81DE-B7273FF56C21}"/>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33" name="Text Box 15">
          <a:extLst>
            <a:ext uri="{FF2B5EF4-FFF2-40B4-BE49-F238E27FC236}">
              <a16:creationId xmlns:a16="http://schemas.microsoft.com/office/drawing/2014/main" id="{9D96D19C-18A7-4E42-96C8-EA595AE0BDF4}"/>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34" name="Text Box 15">
          <a:extLst>
            <a:ext uri="{FF2B5EF4-FFF2-40B4-BE49-F238E27FC236}">
              <a16:creationId xmlns:a16="http://schemas.microsoft.com/office/drawing/2014/main" id="{60CF1E2F-AE15-4464-A7B5-88532FAA661D}"/>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35" name="Text Box 15">
          <a:extLst>
            <a:ext uri="{FF2B5EF4-FFF2-40B4-BE49-F238E27FC236}">
              <a16:creationId xmlns:a16="http://schemas.microsoft.com/office/drawing/2014/main" id="{2BEBFCF2-D56F-42FA-8F05-24ACC3D947F2}"/>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36" name="Text Box 15">
          <a:extLst>
            <a:ext uri="{FF2B5EF4-FFF2-40B4-BE49-F238E27FC236}">
              <a16:creationId xmlns:a16="http://schemas.microsoft.com/office/drawing/2014/main" id="{DE8BCAC9-F756-4FB6-9ECF-75A97C122176}"/>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37" name="Text Box 15">
          <a:extLst>
            <a:ext uri="{FF2B5EF4-FFF2-40B4-BE49-F238E27FC236}">
              <a16:creationId xmlns:a16="http://schemas.microsoft.com/office/drawing/2014/main" id="{CE30C367-7B63-4A95-8201-0EA3F7F89857}"/>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38" name="Text Box 15">
          <a:extLst>
            <a:ext uri="{FF2B5EF4-FFF2-40B4-BE49-F238E27FC236}">
              <a16:creationId xmlns:a16="http://schemas.microsoft.com/office/drawing/2014/main" id="{207D0997-E076-4FA5-929F-D73F62D182BD}"/>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39" name="Text Box 15">
          <a:extLst>
            <a:ext uri="{FF2B5EF4-FFF2-40B4-BE49-F238E27FC236}">
              <a16:creationId xmlns:a16="http://schemas.microsoft.com/office/drawing/2014/main" id="{4ED091A9-207D-4ACD-9C18-D2133F0A4D07}"/>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240" name="Text Box 15">
          <a:extLst>
            <a:ext uri="{FF2B5EF4-FFF2-40B4-BE49-F238E27FC236}">
              <a16:creationId xmlns:a16="http://schemas.microsoft.com/office/drawing/2014/main" id="{70D828BF-58D3-4A95-97BC-CB4F04FACB7D}"/>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41" name="Text Box 15">
          <a:extLst>
            <a:ext uri="{FF2B5EF4-FFF2-40B4-BE49-F238E27FC236}">
              <a16:creationId xmlns:a16="http://schemas.microsoft.com/office/drawing/2014/main" id="{41D9B363-4D40-4CEF-9875-9659F44DF53D}"/>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42" name="Text Box 15">
          <a:extLst>
            <a:ext uri="{FF2B5EF4-FFF2-40B4-BE49-F238E27FC236}">
              <a16:creationId xmlns:a16="http://schemas.microsoft.com/office/drawing/2014/main" id="{FEEC4D33-41C5-4402-9232-869A690D8259}"/>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43" name="Text Box 15">
          <a:extLst>
            <a:ext uri="{FF2B5EF4-FFF2-40B4-BE49-F238E27FC236}">
              <a16:creationId xmlns:a16="http://schemas.microsoft.com/office/drawing/2014/main" id="{29C54C8F-6482-440E-BC0E-D059F7CC2E92}"/>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44" name="Text Box 15">
          <a:extLst>
            <a:ext uri="{FF2B5EF4-FFF2-40B4-BE49-F238E27FC236}">
              <a16:creationId xmlns:a16="http://schemas.microsoft.com/office/drawing/2014/main" id="{68F8357A-23FA-4151-AF35-0EE7B7FE4382}"/>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45" name="Text Box 15">
          <a:extLst>
            <a:ext uri="{FF2B5EF4-FFF2-40B4-BE49-F238E27FC236}">
              <a16:creationId xmlns:a16="http://schemas.microsoft.com/office/drawing/2014/main" id="{E710378F-6CFF-48E8-BA9E-FCFAAB6D19ED}"/>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46" name="Text Box 15">
          <a:extLst>
            <a:ext uri="{FF2B5EF4-FFF2-40B4-BE49-F238E27FC236}">
              <a16:creationId xmlns:a16="http://schemas.microsoft.com/office/drawing/2014/main" id="{4F677C32-0C3F-4925-8FE5-129E2DB8F8E1}"/>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47" name="Text Box 15">
          <a:extLst>
            <a:ext uri="{FF2B5EF4-FFF2-40B4-BE49-F238E27FC236}">
              <a16:creationId xmlns:a16="http://schemas.microsoft.com/office/drawing/2014/main" id="{945453D0-8223-4913-A71C-39F63EECE2ED}"/>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48" name="Text Box 15">
          <a:extLst>
            <a:ext uri="{FF2B5EF4-FFF2-40B4-BE49-F238E27FC236}">
              <a16:creationId xmlns:a16="http://schemas.microsoft.com/office/drawing/2014/main" id="{D9A9D70D-1C87-42D7-9EF1-341B60B11B5D}"/>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249" name="Text Box 15">
          <a:extLst>
            <a:ext uri="{FF2B5EF4-FFF2-40B4-BE49-F238E27FC236}">
              <a16:creationId xmlns:a16="http://schemas.microsoft.com/office/drawing/2014/main" id="{A6C9CBF0-A617-44AF-9AEB-BEBFDEA25CE0}"/>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250" name="Text Box 15">
          <a:extLst>
            <a:ext uri="{FF2B5EF4-FFF2-40B4-BE49-F238E27FC236}">
              <a16:creationId xmlns:a16="http://schemas.microsoft.com/office/drawing/2014/main" id="{6045A24B-4DD4-49E2-A8E3-25E70F466D72}"/>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51" name="Text Box 15">
          <a:extLst>
            <a:ext uri="{FF2B5EF4-FFF2-40B4-BE49-F238E27FC236}">
              <a16:creationId xmlns:a16="http://schemas.microsoft.com/office/drawing/2014/main" id="{D6AE2810-EA74-4F6E-8C9F-6D51D7BA79D3}"/>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52" name="Text Box 15">
          <a:extLst>
            <a:ext uri="{FF2B5EF4-FFF2-40B4-BE49-F238E27FC236}">
              <a16:creationId xmlns:a16="http://schemas.microsoft.com/office/drawing/2014/main" id="{EA43F40F-E958-481F-9207-85150373F196}"/>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53" name="Text Box 15">
          <a:extLst>
            <a:ext uri="{FF2B5EF4-FFF2-40B4-BE49-F238E27FC236}">
              <a16:creationId xmlns:a16="http://schemas.microsoft.com/office/drawing/2014/main" id="{3AF48EAB-4229-46E5-BB26-C88280EA2460}"/>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54" name="Text Box 15">
          <a:extLst>
            <a:ext uri="{FF2B5EF4-FFF2-40B4-BE49-F238E27FC236}">
              <a16:creationId xmlns:a16="http://schemas.microsoft.com/office/drawing/2014/main" id="{6ACA7F9D-0E62-4325-AAB6-106E25743741}"/>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55" name="Text Box 15">
          <a:extLst>
            <a:ext uri="{FF2B5EF4-FFF2-40B4-BE49-F238E27FC236}">
              <a16:creationId xmlns:a16="http://schemas.microsoft.com/office/drawing/2014/main" id="{C612F62F-C7F8-47AC-8B46-3E22E16669E3}"/>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56" name="Text Box 15">
          <a:extLst>
            <a:ext uri="{FF2B5EF4-FFF2-40B4-BE49-F238E27FC236}">
              <a16:creationId xmlns:a16="http://schemas.microsoft.com/office/drawing/2014/main" id="{E6C65141-D1E4-4AD5-94DA-CFD14DB1C36C}"/>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57" name="Text Box 15">
          <a:extLst>
            <a:ext uri="{FF2B5EF4-FFF2-40B4-BE49-F238E27FC236}">
              <a16:creationId xmlns:a16="http://schemas.microsoft.com/office/drawing/2014/main" id="{203B8FB1-F6C2-42CC-898C-0C594785B3B5}"/>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258" name="Text Box 15">
          <a:extLst>
            <a:ext uri="{FF2B5EF4-FFF2-40B4-BE49-F238E27FC236}">
              <a16:creationId xmlns:a16="http://schemas.microsoft.com/office/drawing/2014/main" id="{3095CB33-481A-4537-B592-0F91E9618090}"/>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59" name="Text Box 15">
          <a:extLst>
            <a:ext uri="{FF2B5EF4-FFF2-40B4-BE49-F238E27FC236}">
              <a16:creationId xmlns:a16="http://schemas.microsoft.com/office/drawing/2014/main" id="{C14E01E9-A1D1-4B20-85AE-0F1808516C51}"/>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60" name="Text Box 15">
          <a:extLst>
            <a:ext uri="{FF2B5EF4-FFF2-40B4-BE49-F238E27FC236}">
              <a16:creationId xmlns:a16="http://schemas.microsoft.com/office/drawing/2014/main" id="{076C288E-02BA-4201-BCD8-6D568967A12F}"/>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61" name="Text Box 15">
          <a:extLst>
            <a:ext uri="{FF2B5EF4-FFF2-40B4-BE49-F238E27FC236}">
              <a16:creationId xmlns:a16="http://schemas.microsoft.com/office/drawing/2014/main" id="{A133E547-52C6-4709-8563-F7888BACA32A}"/>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62" name="Text Box 15">
          <a:extLst>
            <a:ext uri="{FF2B5EF4-FFF2-40B4-BE49-F238E27FC236}">
              <a16:creationId xmlns:a16="http://schemas.microsoft.com/office/drawing/2014/main" id="{9B01F402-5E6F-42FB-A782-BDA085617FA5}"/>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63" name="Text Box 15">
          <a:extLst>
            <a:ext uri="{FF2B5EF4-FFF2-40B4-BE49-F238E27FC236}">
              <a16:creationId xmlns:a16="http://schemas.microsoft.com/office/drawing/2014/main" id="{C4B484B7-4DF3-4214-85A1-00FB858D6425}"/>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64" name="Text Box 15">
          <a:extLst>
            <a:ext uri="{FF2B5EF4-FFF2-40B4-BE49-F238E27FC236}">
              <a16:creationId xmlns:a16="http://schemas.microsoft.com/office/drawing/2014/main" id="{CD04E0E1-D539-448A-BBAB-B780FA533F41}"/>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65" name="Text Box 15">
          <a:extLst>
            <a:ext uri="{FF2B5EF4-FFF2-40B4-BE49-F238E27FC236}">
              <a16:creationId xmlns:a16="http://schemas.microsoft.com/office/drawing/2014/main" id="{E8A88AE6-BBA4-491A-AA2B-FEF3FE66D556}"/>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66" name="Text Box 15">
          <a:extLst>
            <a:ext uri="{FF2B5EF4-FFF2-40B4-BE49-F238E27FC236}">
              <a16:creationId xmlns:a16="http://schemas.microsoft.com/office/drawing/2014/main" id="{32C12022-CD6E-4D8A-8DFD-FDE2D9D0464E}"/>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267" name="Text Box 15">
          <a:extLst>
            <a:ext uri="{FF2B5EF4-FFF2-40B4-BE49-F238E27FC236}">
              <a16:creationId xmlns:a16="http://schemas.microsoft.com/office/drawing/2014/main" id="{705B789A-8539-4FD1-BFC1-478CC29048C5}"/>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268" name="Text Box 15">
          <a:extLst>
            <a:ext uri="{FF2B5EF4-FFF2-40B4-BE49-F238E27FC236}">
              <a16:creationId xmlns:a16="http://schemas.microsoft.com/office/drawing/2014/main" id="{54F2BC0F-051F-4EEF-9465-51CB38C62AFA}"/>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269" name="Text Box 15">
          <a:extLst>
            <a:ext uri="{FF2B5EF4-FFF2-40B4-BE49-F238E27FC236}">
              <a16:creationId xmlns:a16="http://schemas.microsoft.com/office/drawing/2014/main" id="{9C1EA4FC-19ED-4ABC-B781-B05DB9D91854}"/>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70" name="Text Box 15">
          <a:extLst>
            <a:ext uri="{FF2B5EF4-FFF2-40B4-BE49-F238E27FC236}">
              <a16:creationId xmlns:a16="http://schemas.microsoft.com/office/drawing/2014/main" id="{34BBB6B6-C736-4E6C-BFBA-57741E1A206D}"/>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71" name="Text Box 15">
          <a:extLst>
            <a:ext uri="{FF2B5EF4-FFF2-40B4-BE49-F238E27FC236}">
              <a16:creationId xmlns:a16="http://schemas.microsoft.com/office/drawing/2014/main" id="{5CEE7D99-4DD2-4CAB-85A4-9AD8FB63A0C1}"/>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72" name="Text Box 15">
          <a:extLst>
            <a:ext uri="{FF2B5EF4-FFF2-40B4-BE49-F238E27FC236}">
              <a16:creationId xmlns:a16="http://schemas.microsoft.com/office/drawing/2014/main" id="{611A5DEA-3FF4-4FBA-8701-2B60A4D7FF02}"/>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73" name="Text Box 15">
          <a:extLst>
            <a:ext uri="{FF2B5EF4-FFF2-40B4-BE49-F238E27FC236}">
              <a16:creationId xmlns:a16="http://schemas.microsoft.com/office/drawing/2014/main" id="{A8BC6911-7C1E-41EE-ACE5-D3C52CE9087D}"/>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74" name="Text Box 15">
          <a:extLst>
            <a:ext uri="{FF2B5EF4-FFF2-40B4-BE49-F238E27FC236}">
              <a16:creationId xmlns:a16="http://schemas.microsoft.com/office/drawing/2014/main" id="{EF717B06-C3DE-4807-BAB9-7806197145EF}"/>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75" name="Text Box 15">
          <a:extLst>
            <a:ext uri="{FF2B5EF4-FFF2-40B4-BE49-F238E27FC236}">
              <a16:creationId xmlns:a16="http://schemas.microsoft.com/office/drawing/2014/main" id="{7A38E05D-902F-4D78-8237-6D29302492EA}"/>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76" name="Text Box 15">
          <a:extLst>
            <a:ext uri="{FF2B5EF4-FFF2-40B4-BE49-F238E27FC236}">
              <a16:creationId xmlns:a16="http://schemas.microsoft.com/office/drawing/2014/main" id="{D69F2C1B-6B7A-4BCC-8534-2F53CD21C4C6}"/>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77" name="Text Box 15">
          <a:extLst>
            <a:ext uri="{FF2B5EF4-FFF2-40B4-BE49-F238E27FC236}">
              <a16:creationId xmlns:a16="http://schemas.microsoft.com/office/drawing/2014/main" id="{05602523-6714-45DE-B975-9096398413CB}"/>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78" name="Text Box 15">
          <a:extLst>
            <a:ext uri="{FF2B5EF4-FFF2-40B4-BE49-F238E27FC236}">
              <a16:creationId xmlns:a16="http://schemas.microsoft.com/office/drawing/2014/main" id="{EA9C9997-935C-4ABC-8CB2-00C2B669BEFD}"/>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79" name="Text Box 15">
          <a:extLst>
            <a:ext uri="{FF2B5EF4-FFF2-40B4-BE49-F238E27FC236}">
              <a16:creationId xmlns:a16="http://schemas.microsoft.com/office/drawing/2014/main" id="{F3CABE51-FF5D-409D-BAF9-13CB990BEAC8}"/>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80" name="Text Box 15">
          <a:extLst>
            <a:ext uri="{FF2B5EF4-FFF2-40B4-BE49-F238E27FC236}">
              <a16:creationId xmlns:a16="http://schemas.microsoft.com/office/drawing/2014/main" id="{7B037448-629C-40F0-8150-99D8CFA8C7FD}"/>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81" name="Text Box 15">
          <a:extLst>
            <a:ext uri="{FF2B5EF4-FFF2-40B4-BE49-F238E27FC236}">
              <a16:creationId xmlns:a16="http://schemas.microsoft.com/office/drawing/2014/main" id="{DA1D24AD-5371-4C00-99F9-24D0E0C7D44D}"/>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82" name="Text Box 15">
          <a:extLst>
            <a:ext uri="{FF2B5EF4-FFF2-40B4-BE49-F238E27FC236}">
              <a16:creationId xmlns:a16="http://schemas.microsoft.com/office/drawing/2014/main" id="{0452BE7E-1362-49F9-8563-85B4E9D5CDB6}"/>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83" name="Text Box 15">
          <a:extLst>
            <a:ext uri="{FF2B5EF4-FFF2-40B4-BE49-F238E27FC236}">
              <a16:creationId xmlns:a16="http://schemas.microsoft.com/office/drawing/2014/main" id="{21AACF4F-13A1-4E01-BD5B-007ED687428A}"/>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84" name="Text Box 15">
          <a:extLst>
            <a:ext uri="{FF2B5EF4-FFF2-40B4-BE49-F238E27FC236}">
              <a16:creationId xmlns:a16="http://schemas.microsoft.com/office/drawing/2014/main" id="{1E8BE4FE-C08B-4E80-B150-01353B5EBAF1}"/>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285" name="Text Box 15">
          <a:extLst>
            <a:ext uri="{FF2B5EF4-FFF2-40B4-BE49-F238E27FC236}">
              <a16:creationId xmlns:a16="http://schemas.microsoft.com/office/drawing/2014/main" id="{07F29197-06AF-4739-860A-EA59513D34F6}"/>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86" name="Text Box 15">
          <a:extLst>
            <a:ext uri="{FF2B5EF4-FFF2-40B4-BE49-F238E27FC236}">
              <a16:creationId xmlns:a16="http://schemas.microsoft.com/office/drawing/2014/main" id="{5575D5C5-9FF6-4DDF-AB19-39912505EEBE}"/>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87" name="Text Box 15">
          <a:extLst>
            <a:ext uri="{FF2B5EF4-FFF2-40B4-BE49-F238E27FC236}">
              <a16:creationId xmlns:a16="http://schemas.microsoft.com/office/drawing/2014/main" id="{561781D3-0A21-4DF7-BEA5-18D0264E8E0B}"/>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88" name="Text Box 15">
          <a:extLst>
            <a:ext uri="{FF2B5EF4-FFF2-40B4-BE49-F238E27FC236}">
              <a16:creationId xmlns:a16="http://schemas.microsoft.com/office/drawing/2014/main" id="{859F25A5-2FB7-4B75-A416-89EE4D17A506}"/>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89" name="Text Box 15">
          <a:extLst>
            <a:ext uri="{FF2B5EF4-FFF2-40B4-BE49-F238E27FC236}">
              <a16:creationId xmlns:a16="http://schemas.microsoft.com/office/drawing/2014/main" id="{F095B408-943B-4320-9E67-93F338216E26}"/>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90" name="Text Box 15">
          <a:extLst>
            <a:ext uri="{FF2B5EF4-FFF2-40B4-BE49-F238E27FC236}">
              <a16:creationId xmlns:a16="http://schemas.microsoft.com/office/drawing/2014/main" id="{0DC28F6A-02CE-4C6A-A364-3D072935759B}"/>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91" name="Text Box 15">
          <a:extLst>
            <a:ext uri="{FF2B5EF4-FFF2-40B4-BE49-F238E27FC236}">
              <a16:creationId xmlns:a16="http://schemas.microsoft.com/office/drawing/2014/main" id="{CA9B6E37-2361-42E4-B322-DA2ADBCFA72B}"/>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92" name="Text Box 15">
          <a:extLst>
            <a:ext uri="{FF2B5EF4-FFF2-40B4-BE49-F238E27FC236}">
              <a16:creationId xmlns:a16="http://schemas.microsoft.com/office/drawing/2014/main" id="{1FBE07B9-01C0-43E6-8ED3-716F22DF4996}"/>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93" name="Text Box 15">
          <a:extLst>
            <a:ext uri="{FF2B5EF4-FFF2-40B4-BE49-F238E27FC236}">
              <a16:creationId xmlns:a16="http://schemas.microsoft.com/office/drawing/2014/main" id="{97933293-24DA-45B3-AF53-ABFA26457B9D}"/>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294" name="Text Box 15">
          <a:extLst>
            <a:ext uri="{FF2B5EF4-FFF2-40B4-BE49-F238E27FC236}">
              <a16:creationId xmlns:a16="http://schemas.microsoft.com/office/drawing/2014/main" id="{5E3162A5-2EE1-4574-911E-9AC2A75BE2DD}"/>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95" name="Text Box 15">
          <a:extLst>
            <a:ext uri="{FF2B5EF4-FFF2-40B4-BE49-F238E27FC236}">
              <a16:creationId xmlns:a16="http://schemas.microsoft.com/office/drawing/2014/main" id="{91277309-B0EC-45F3-BE48-CEDF89BF165F}"/>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96" name="Text Box 15">
          <a:extLst>
            <a:ext uri="{FF2B5EF4-FFF2-40B4-BE49-F238E27FC236}">
              <a16:creationId xmlns:a16="http://schemas.microsoft.com/office/drawing/2014/main" id="{806A7351-6942-42F9-B690-6E107DDEFCD8}"/>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97" name="Text Box 15">
          <a:extLst>
            <a:ext uri="{FF2B5EF4-FFF2-40B4-BE49-F238E27FC236}">
              <a16:creationId xmlns:a16="http://schemas.microsoft.com/office/drawing/2014/main" id="{2660915F-BF67-4AB0-A54C-A2CCA85CB1E8}"/>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298" name="Text Box 15">
          <a:extLst>
            <a:ext uri="{FF2B5EF4-FFF2-40B4-BE49-F238E27FC236}">
              <a16:creationId xmlns:a16="http://schemas.microsoft.com/office/drawing/2014/main" id="{7D403E50-B712-49BE-A2FC-B43400286932}"/>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299" name="Text Box 15">
          <a:extLst>
            <a:ext uri="{FF2B5EF4-FFF2-40B4-BE49-F238E27FC236}">
              <a16:creationId xmlns:a16="http://schemas.microsoft.com/office/drawing/2014/main" id="{6B55E728-D0C8-4871-8988-DED49339E41D}"/>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300" name="Text Box 15">
          <a:extLst>
            <a:ext uri="{FF2B5EF4-FFF2-40B4-BE49-F238E27FC236}">
              <a16:creationId xmlns:a16="http://schemas.microsoft.com/office/drawing/2014/main" id="{F1BAE22A-2068-48BA-9B60-5E034C4DBA30}"/>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301" name="Text Box 15">
          <a:extLst>
            <a:ext uri="{FF2B5EF4-FFF2-40B4-BE49-F238E27FC236}">
              <a16:creationId xmlns:a16="http://schemas.microsoft.com/office/drawing/2014/main" id="{5AEBBBE9-F703-47A7-BF59-9AA666E533F1}"/>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302" name="Text Box 15">
          <a:extLst>
            <a:ext uri="{FF2B5EF4-FFF2-40B4-BE49-F238E27FC236}">
              <a16:creationId xmlns:a16="http://schemas.microsoft.com/office/drawing/2014/main" id="{4E18580F-F051-4498-8F29-93AB59BA5AD5}"/>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303" name="Text Box 15">
          <a:extLst>
            <a:ext uri="{FF2B5EF4-FFF2-40B4-BE49-F238E27FC236}">
              <a16:creationId xmlns:a16="http://schemas.microsoft.com/office/drawing/2014/main" id="{CB2FF11D-5815-4D7B-934B-103BBE9F43B4}"/>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304" name="Text Box 15">
          <a:extLst>
            <a:ext uri="{FF2B5EF4-FFF2-40B4-BE49-F238E27FC236}">
              <a16:creationId xmlns:a16="http://schemas.microsoft.com/office/drawing/2014/main" id="{0E2A22FD-ED4F-4102-BF07-E5B3F433BCCB}"/>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305" name="Text Box 15">
          <a:extLst>
            <a:ext uri="{FF2B5EF4-FFF2-40B4-BE49-F238E27FC236}">
              <a16:creationId xmlns:a16="http://schemas.microsoft.com/office/drawing/2014/main" id="{C0B4EF7D-FB2A-4575-B714-6EBC6F576EDB}"/>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306" name="Text Box 15">
          <a:extLst>
            <a:ext uri="{FF2B5EF4-FFF2-40B4-BE49-F238E27FC236}">
              <a16:creationId xmlns:a16="http://schemas.microsoft.com/office/drawing/2014/main" id="{3463BDAD-1F8C-4513-A6BD-A141805BA67E}"/>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307" name="Text Box 15">
          <a:extLst>
            <a:ext uri="{FF2B5EF4-FFF2-40B4-BE49-F238E27FC236}">
              <a16:creationId xmlns:a16="http://schemas.microsoft.com/office/drawing/2014/main" id="{0625F374-2C57-4C0A-B3E5-DB0F3909C2CD}"/>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308" name="Text Box 15">
          <a:extLst>
            <a:ext uri="{FF2B5EF4-FFF2-40B4-BE49-F238E27FC236}">
              <a16:creationId xmlns:a16="http://schemas.microsoft.com/office/drawing/2014/main" id="{06987A7F-B58F-483C-A3F5-F7FCD5C827C5}"/>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309" name="Text Box 15">
          <a:extLst>
            <a:ext uri="{FF2B5EF4-FFF2-40B4-BE49-F238E27FC236}">
              <a16:creationId xmlns:a16="http://schemas.microsoft.com/office/drawing/2014/main" id="{8084D5BE-15A1-4ED7-8AFD-6C87059C3CEC}"/>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310" name="Text Box 15">
          <a:extLst>
            <a:ext uri="{FF2B5EF4-FFF2-40B4-BE49-F238E27FC236}">
              <a16:creationId xmlns:a16="http://schemas.microsoft.com/office/drawing/2014/main" id="{FC5B85EA-7811-4FDE-AF62-FDE27ECF8080}"/>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311" name="Text Box 15">
          <a:extLst>
            <a:ext uri="{FF2B5EF4-FFF2-40B4-BE49-F238E27FC236}">
              <a16:creationId xmlns:a16="http://schemas.microsoft.com/office/drawing/2014/main" id="{3DDEC2C3-D6E4-41C6-9A81-D99AAC1BD43C}"/>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312" name="Text Box 15">
          <a:extLst>
            <a:ext uri="{FF2B5EF4-FFF2-40B4-BE49-F238E27FC236}">
              <a16:creationId xmlns:a16="http://schemas.microsoft.com/office/drawing/2014/main" id="{68058B04-7746-4590-B48B-D50137584542}"/>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313" name="Text Box 15">
          <a:extLst>
            <a:ext uri="{FF2B5EF4-FFF2-40B4-BE49-F238E27FC236}">
              <a16:creationId xmlns:a16="http://schemas.microsoft.com/office/drawing/2014/main" id="{C116774D-4A98-48CA-8E24-523F488FD3A4}"/>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314" name="Text Box 15">
          <a:extLst>
            <a:ext uri="{FF2B5EF4-FFF2-40B4-BE49-F238E27FC236}">
              <a16:creationId xmlns:a16="http://schemas.microsoft.com/office/drawing/2014/main" id="{ECDFD433-D46C-4990-AF7F-488A70E6F37E}"/>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315" name="Text Box 15">
          <a:extLst>
            <a:ext uri="{FF2B5EF4-FFF2-40B4-BE49-F238E27FC236}">
              <a16:creationId xmlns:a16="http://schemas.microsoft.com/office/drawing/2014/main" id="{CB9D290D-873D-4387-8485-1B0FA957301E}"/>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316" name="Text Box 15">
          <a:extLst>
            <a:ext uri="{FF2B5EF4-FFF2-40B4-BE49-F238E27FC236}">
              <a16:creationId xmlns:a16="http://schemas.microsoft.com/office/drawing/2014/main" id="{0025AAFB-1B06-4076-9013-699D7D0809A5}"/>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317" name="Text Box 15">
          <a:extLst>
            <a:ext uri="{FF2B5EF4-FFF2-40B4-BE49-F238E27FC236}">
              <a16:creationId xmlns:a16="http://schemas.microsoft.com/office/drawing/2014/main" id="{C6AC829E-E8FE-4EE5-AA07-69881E89B53F}"/>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318" name="Text Box 15">
          <a:extLst>
            <a:ext uri="{FF2B5EF4-FFF2-40B4-BE49-F238E27FC236}">
              <a16:creationId xmlns:a16="http://schemas.microsoft.com/office/drawing/2014/main" id="{FCE94FC1-C0D8-422B-A01A-C826AD4F301C}"/>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319" name="Text Box 15">
          <a:extLst>
            <a:ext uri="{FF2B5EF4-FFF2-40B4-BE49-F238E27FC236}">
              <a16:creationId xmlns:a16="http://schemas.microsoft.com/office/drawing/2014/main" id="{33FADCA0-39D6-4881-A58F-14296825F304}"/>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320" name="Text Box 15">
          <a:extLst>
            <a:ext uri="{FF2B5EF4-FFF2-40B4-BE49-F238E27FC236}">
              <a16:creationId xmlns:a16="http://schemas.microsoft.com/office/drawing/2014/main" id="{160CF51E-36E8-4BDC-A1C7-318FB8DD3DCA}"/>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0</xdr:colOff>
      <xdr:row>429</xdr:row>
      <xdr:rowOff>0</xdr:rowOff>
    </xdr:from>
    <xdr:ext cx="85725" cy="221876"/>
    <xdr:sp macro="" textlink="">
      <xdr:nvSpPr>
        <xdr:cNvPr id="2321" name="Text Box 15">
          <a:extLst>
            <a:ext uri="{FF2B5EF4-FFF2-40B4-BE49-F238E27FC236}">
              <a16:creationId xmlns:a16="http://schemas.microsoft.com/office/drawing/2014/main" id="{90EAAA99-17DB-455F-A8BF-6A914BBF8DFA}"/>
            </a:ext>
          </a:extLst>
        </xdr:cNvPr>
        <xdr:cNvSpPr txBox="1">
          <a:spLocks noChangeArrowheads="1"/>
        </xdr:cNvSpPr>
      </xdr:nvSpPr>
      <xdr:spPr bwMode="auto">
        <a:xfrm>
          <a:off x="457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322" name="Text Box 15">
          <a:extLst>
            <a:ext uri="{FF2B5EF4-FFF2-40B4-BE49-F238E27FC236}">
              <a16:creationId xmlns:a16="http://schemas.microsoft.com/office/drawing/2014/main" id="{0DBFE148-4DD3-4F56-9320-AF603CE997C7}"/>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323" name="Text Box 15">
          <a:extLst>
            <a:ext uri="{FF2B5EF4-FFF2-40B4-BE49-F238E27FC236}">
              <a16:creationId xmlns:a16="http://schemas.microsoft.com/office/drawing/2014/main" id="{93A62B1A-277B-42BF-B5D2-29B10369C887}"/>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324" name="Text Box 15">
          <a:extLst>
            <a:ext uri="{FF2B5EF4-FFF2-40B4-BE49-F238E27FC236}">
              <a16:creationId xmlns:a16="http://schemas.microsoft.com/office/drawing/2014/main" id="{C5438BEE-EBCC-4FCB-ADBC-F95EF9C251D0}"/>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0</xdr:colOff>
      <xdr:row>429</xdr:row>
      <xdr:rowOff>0</xdr:rowOff>
    </xdr:from>
    <xdr:ext cx="85725" cy="221876"/>
    <xdr:sp macro="" textlink="">
      <xdr:nvSpPr>
        <xdr:cNvPr id="2325" name="Text Box 15">
          <a:extLst>
            <a:ext uri="{FF2B5EF4-FFF2-40B4-BE49-F238E27FC236}">
              <a16:creationId xmlns:a16="http://schemas.microsoft.com/office/drawing/2014/main" id="{801CC8E7-F328-4901-AE52-1A58CDEB2AA6}"/>
            </a:ext>
          </a:extLst>
        </xdr:cNvPr>
        <xdr:cNvSpPr txBox="1">
          <a:spLocks noChangeArrowheads="1"/>
        </xdr:cNvSpPr>
      </xdr:nvSpPr>
      <xdr:spPr bwMode="auto">
        <a:xfrm>
          <a:off x="5846379"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326" name="Text Box 15">
          <a:extLst>
            <a:ext uri="{FF2B5EF4-FFF2-40B4-BE49-F238E27FC236}">
              <a16:creationId xmlns:a16="http://schemas.microsoft.com/office/drawing/2014/main" id="{2AC7CC90-BFF0-42A4-AB1D-F66CF69FE8E3}"/>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327" name="Text Box 15">
          <a:extLst>
            <a:ext uri="{FF2B5EF4-FFF2-40B4-BE49-F238E27FC236}">
              <a16:creationId xmlns:a16="http://schemas.microsoft.com/office/drawing/2014/main" id="{14973C93-9C5B-492E-B552-E32857984FE7}"/>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328" name="Text Box 15">
          <a:extLst>
            <a:ext uri="{FF2B5EF4-FFF2-40B4-BE49-F238E27FC236}">
              <a16:creationId xmlns:a16="http://schemas.microsoft.com/office/drawing/2014/main" id="{A77E2DCF-79B0-494E-8B6E-C2DF28993DD6}"/>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429</xdr:row>
      <xdr:rowOff>0</xdr:rowOff>
    </xdr:from>
    <xdr:ext cx="85725" cy="221876"/>
    <xdr:sp macro="" textlink="">
      <xdr:nvSpPr>
        <xdr:cNvPr id="2329" name="Text Box 15">
          <a:extLst>
            <a:ext uri="{FF2B5EF4-FFF2-40B4-BE49-F238E27FC236}">
              <a16:creationId xmlns:a16="http://schemas.microsoft.com/office/drawing/2014/main" id="{196E75BD-278A-4B81-99BE-468A72285033}"/>
            </a:ext>
          </a:extLst>
        </xdr:cNvPr>
        <xdr:cNvSpPr txBox="1">
          <a:spLocks noChangeArrowheads="1"/>
        </xdr:cNvSpPr>
      </xdr:nvSpPr>
      <xdr:spPr bwMode="auto">
        <a:xfrm>
          <a:off x="5266121" y="796925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xdr:from>
      <xdr:col>12</xdr:col>
      <xdr:colOff>190500</xdr:colOff>
      <xdr:row>0</xdr:row>
      <xdr:rowOff>123825</xdr:rowOff>
    </xdr:from>
    <xdr:to>
      <xdr:col>13</xdr:col>
      <xdr:colOff>0</xdr:colOff>
      <xdr:row>2</xdr:row>
      <xdr:rowOff>0</xdr:rowOff>
    </xdr:to>
    <xdr:sp macro="" textlink="">
      <xdr:nvSpPr>
        <xdr:cNvPr id="3" name="Text Box 1">
          <a:extLst>
            <a:ext uri="{FF2B5EF4-FFF2-40B4-BE49-F238E27FC236}">
              <a16:creationId xmlns:a16="http://schemas.microsoft.com/office/drawing/2014/main" id="{00000000-0008-0000-1100-000003000000}"/>
            </a:ext>
          </a:extLst>
        </xdr:cNvPr>
        <xdr:cNvSpPr txBox="1">
          <a:spLocks noChangeArrowheads="1"/>
        </xdr:cNvSpPr>
      </xdr:nvSpPr>
      <xdr:spPr bwMode="auto">
        <a:xfrm>
          <a:off x="8846820" y="123825"/>
          <a:ext cx="457200" cy="2419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oneCellAnchor>
    <xdr:from>
      <xdr:col>5</xdr:col>
      <xdr:colOff>0</xdr:colOff>
      <xdr:row>116</xdr:row>
      <xdr:rowOff>0</xdr:rowOff>
    </xdr:from>
    <xdr:ext cx="85725" cy="221877"/>
    <xdr:sp macro="" textlink="">
      <xdr:nvSpPr>
        <xdr:cNvPr id="4" name="Text Box 15">
          <a:extLst>
            <a:ext uri="{FF2B5EF4-FFF2-40B4-BE49-F238E27FC236}">
              <a16:creationId xmlns:a16="http://schemas.microsoft.com/office/drawing/2014/main" id="{00000000-0008-0000-1100-000004000000}"/>
            </a:ext>
          </a:extLst>
        </xdr:cNvPr>
        <xdr:cNvSpPr txBox="1">
          <a:spLocks noChangeArrowheads="1"/>
        </xdr:cNvSpPr>
      </xdr:nvSpPr>
      <xdr:spPr bwMode="auto">
        <a:xfrm>
          <a:off x="4320540" y="24894540"/>
          <a:ext cx="85725" cy="2218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13</xdr:col>
      <xdr:colOff>0</xdr:colOff>
      <xdr:row>0</xdr:row>
      <xdr:rowOff>123825</xdr:rowOff>
    </xdr:from>
    <xdr:to>
      <xdr:col>13</xdr:col>
      <xdr:colOff>383021</xdr:colOff>
      <xdr:row>2</xdr:row>
      <xdr:rowOff>2282</xdr:rowOff>
    </xdr:to>
    <xdr:sp macro="" textlink="">
      <xdr:nvSpPr>
        <xdr:cNvPr id="5" name="Text Box 50">
          <a:extLst>
            <a:ext uri="{FF2B5EF4-FFF2-40B4-BE49-F238E27FC236}">
              <a16:creationId xmlns:a16="http://schemas.microsoft.com/office/drawing/2014/main" id="{00000000-0008-0000-1100-000005000000}"/>
            </a:ext>
          </a:extLst>
        </xdr:cNvPr>
        <xdr:cNvSpPr txBox="1">
          <a:spLocks noChangeArrowheads="1"/>
        </xdr:cNvSpPr>
      </xdr:nvSpPr>
      <xdr:spPr bwMode="auto">
        <a:xfrm>
          <a:off x="9304020" y="123825"/>
          <a:ext cx="383021" cy="2442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twoCellAnchor>
    <xdr:from>
      <xdr:col>13</xdr:col>
      <xdr:colOff>0</xdr:colOff>
      <xdr:row>0</xdr:row>
      <xdr:rowOff>123825</xdr:rowOff>
    </xdr:from>
    <xdr:to>
      <xdr:col>13</xdr:col>
      <xdr:colOff>383021</xdr:colOff>
      <xdr:row>2</xdr:row>
      <xdr:rowOff>2282</xdr:rowOff>
    </xdr:to>
    <xdr:sp macro="" textlink="">
      <xdr:nvSpPr>
        <xdr:cNvPr id="6" name="Text Box 51">
          <a:extLst>
            <a:ext uri="{FF2B5EF4-FFF2-40B4-BE49-F238E27FC236}">
              <a16:creationId xmlns:a16="http://schemas.microsoft.com/office/drawing/2014/main" id="{00000000-0008-0000-1100-000006000000}"/>
            </a:ext>
          </a:extLst>
        </xdr:cNvPr>
        <xdr:cNvSpPr txBox="1">
          <a:spLocks noChangeArrowheads="1"/>
        </xdr:cNvSpPr>
      </xdr:nvSpPr>
      <xdr:spPr bwMode="auto">
        <a:xfrm>
          <a:off x="9304020" y="123825"/>
          <a:ext cx="383021" cy="2442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twoCellAnchor editAs="oneCell">
    <xdr:from>
      <xdr:col>0</xdr:col>
      <xdr:colOff>599089</xdr:colOff>
      <xdr:row>1</xdr:row>
      <xdr:rowOff>52551</xdr:rowOff>
    </xdr:from>
    <xdr:to>
      <xdr:col>2</xdr:col>
      <xdr:colOff>382779</xdr:colOff>
      <xdr:row>6</xdr:row>
      <xdr:rowOff>27231</xdr:rowOff>
    </xdr:to>
    <xdr:pic>
      <xdr:nvPicPr>
        <xdr:cNvPr id="9" name="Picture 8">
          <a:extLst>
            <a:ext uri="{FF2B5EF4-FFF2-40B4-BE49-F238E27FC236}">
              <a16:creationId xmlns:a16="http://schemas.microsoft.com/office/drawing/2014/main" id="{00000000-0008-0000-11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9089" y="236482"/>
          <a:ext cx="892531" cy="865861"/>
        </a:xfrm>
        <a:prstGeom prst="rect">
          <a:avLst/>
        </a:prstGeom>
      </xdr:spPr>
    </xdr:pic>
    <xdr:clientData/>
  </xdr:twoCellAnchor>
  <xdr:twoCellAnchor>
    <xdr:from>
      <xdr:col>3</xdr:col>
      <xdr:colOff>17930</xdr:colOff>
      <xdr:row>0</xdr:row>
      <xdr:rowOff>125506</xdr:rowOff>
    </xdr:from>
    <xdr:to>
      <xdr:col>10</xdr:col>
      <xdr:colOff>488950</xdr:colOff>
      <xdr:row>6</xdr:row>
      <xdr:rowOff>11222</xdr:rowOff>
    </xdr:to>
    <xdr:sp macro="" textlink="">
      <xdr:nvSpPr>
        <xdr:cNvPr id="10" name="TextBox 9">
          <a:extLst>
            <a:ext uri="{FF2B5EF4-FFF2-40B4-BE49-F238E27FC236}">
              <a16:creationId xmlns:a16="http://schemas.microsoft.com/office/drawing/2014/main" id="{00000000-0008-0000-1100-00000A000000}"/>
            </a:ext>
          </a:extLst>
        </xdr:cNvPr>
        <xdr:cNvSpPr txBox="1"/>
      </xdr:nvSpPr>
      <xdr:spPr>
        <a:xfrm>
          <a:off x="1961030" y="125506"/>
          <a:ext cx="5646270" cy="9779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3000" b="0" cap="none" baseline="0">
              <a:solidFill>
                <a:schemeClr val="accent1"/>
              </a:solidFill>
              <a:latin typeface="+mn-lt"/>
            </a:rPr>
            <a:t>Spotlight:</a:t>
          </a:r>
          <a:br>
            <a:rPr lang="en-AU" sz="1500" cap="all" baseline="0">
              <a:solidFill>
                <a:schemeClr val="accent1"/>
              </a:solidFill>
              <a:latin typeface="+mn-lt"/>
            </a:rPr>
          </a:br>
          <a:r>
            <a:rPr lang="en-AU" sz="1500" cap="none" baseline="0">
              <a:solidFill>
                <a:schemeClr val="accent1"/>
              </a:solidFill>
              <a:latin typeface="+mn-lt"/>
            </a:rPr>
            <a:t>Listed </a:t>
          </a:r>
          <a:r>
            <a:rPr lang="en-AU" sz="1500" cap="none" baseline="0">
              <a:solidFill>
                <a:schemeClr val="accent1"/>
              </a:solidFill>
              <a:latin typeface="+mn-lt"/>
              <a:ea typeface="+mn-ea"/>
              <a:cs typeface="+mn-cs"/>
            </a:rPr>
            <a:t>Investment Vehicles </a:t>
          </a:r>
        </a:p>
        <a:p>
          <a:r>
            <a:rPr lang="en-AU" sz="1500" cap="none" baseline="0">
              <a:solidFill>
                <a:schemeClr val="accent1"/>
              </a:solidFill>
              <a:latin typeface="+mn-lt"/>
            </a:rPr>
            <a:t>(incl. Listed Investment Companies &amp; Listed Investment Trusts)</a:t>
          </a:r>
        </a:p>
        <a:p>
          <a:endParaRPr lang="en-AU" sz="1500" cap="none" baseline="0">
            <a:solidFill>
              <a:schemeClr val="accent1"/>
            </a:solidFill>
            <a:latin typeface="+mn-lt"/>
          </a:endParaRPr>
        </a:p>
      </xdr:txBody>
    </xdr:sp>
    <xdr:clientData/>
  </xdr:twoCellAnchor>
  <xdr:twoCellAnchor editAs="oneCell">
    <xdr:from>
      <xdr:col>17</xdr:col>
      <xdr:colOff>0</xdr:colOff>
      <xdr:row>109</xdr:row>
      <xdr:rowOff>0</xdr:rowOff>
    </xdr:from>
    <xdr:to>
      <xdr:col>17</xdr:col>
      <xdr:colOff>92075</xdr:colOff>
      <xdr:row>110</xdr:row>
      <xdr:rowOff>25464</xdr:rowOff>
    </xdr:to>
    <xdr:sp macro="" textlink="">
      <xdr:nvSpPr>
        <xdr:cNvPr id="11" name="Text Box 15">
          <a:extLst>
            <a:ext uri="{FF2B5EF4-FFF2-40B4-BE49-F238E27FC236}">
              <a16:creationId xmlns:a16="http://schemas.microsoft.com/office/drawing/2014/main" id="{00000000-0008-0000-1100-00000B000000}"/>
            </a:ext>
          </a:extLst>
        </xdr:cNvPr>
        <xdr:cNvSpPr txBox="1">
          <a:spLocks noChangeArrowheads="1"/>
        </xdr:cNvSpPr>
      </xdr:nvSpPr>
      <xdr:spPr bwMode="auto">
        <a:xfrm>
          <a:off x="8557260" y="11330940"/>
          <a:ext cx="85725" cy="19720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12</xdr:col>
      <xdr:colOff>190500</xdr:colOff>
      <xdr:row>0</xdr:row>
      <xdr:rowOff>123825</xdr:rowOff>
    </xdr:from>
    <xdr:to>
      <xdr:col>13</xdr:col>
      <xdr:colOff>0</xdr:colOff>
      <xdr:row>2</xdr:row>
      <xdr:rowOff>0</xdr:rowOff>
    </xdr:to>
    <xdr:sp macro="" textlink="">
      <xdr:nvSpPr>
        <xdr:cNvPr id="12" name="Text Box 1">
          <a:extLst>
            <a:ext uri="{FF2B5EF4-FFF2-40B4-BE49-F238E27FC236}">
              <a16:creationId xmlns:a16="http://schemas.microsoft.com/office/drawing/2014/main" id="{00000000-0008-0000-1100-00000C000000}"/>
            </a:ext>
          </a:extLst>
        </xdr:cNvPr>
        <xdr:cNvSpPr txBox="1">
          <a:spLocks noChangeArrowheads="1"/>
        </xdr:cNvSpPr>
      </xdr:nvSpPr>
      <xdr:spPr bwMode="auto">
        <a:xfrm>
          <a:off x="8858250" y="123825"/>
          <a:ext cx="4572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oneCellAnchor>
    <xdr:from>
      <xdr:col>5</xdr:col>
      <xdr:colOff>0</xdr:colOff>
      <xdr:row>117</xdr:row>
      <xdr:rowOff>0</xdr:rowOff>
    </xdr:from>
    <xdr:ext cx="85725" cy="221877"/>
    <xdr:sp macro="" textlink="">
      <xdr:nvSpPr>
        <xdr:cNvPr id="13" name="Text Box 15">
          <a:extLst>
            <a:ext uri="{FF2B5EF4-FFF2-40B4-BE49-F238E27FC236}">
              <a16:creationId xmlns:a16="http://schemas.microsoft.com/office/drawing/2014/main" id="{00000000-0008-0000-1100-00000D000000}"/>
            </a:ext>
          </a:extLst>
        </xdr:cNvPr>
        <xdr:cNvSpPr txBox="1">
          <a:spLocks noChangeArrowheads="1"/>
        </xdr:cNvSpPr>
      </xdr:nvSpPr>
      <xdr:spPr bwMode="auto">
        <a:xfrm>
          <a:off x="4324350" y="22431375"/>
          <a:ext cx="85725" cy="2218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13</xdr:col>
      <xdr:colOff>0</xdr:colOff>
      <xdr:row>0</xdr:row>
      <xdr:rowOff>123825</xdr:rowOff>
    </xdr:from>
    <xdr:to>
      <xdr:col>13</xdr:col>
      <xdr:colOff>383021</xdr:colOff>
      <xdr:row>2</xdr:row>
      <xdr:rowOff>2282</xdr:rowOff>
    </xdr:to>
    <xdr:sp macro="" textlink="">
      <xdr:nvSpPr>
        <xdr:cNvPr id="14" name="Text Box 50">
          <a:extLst>
            <a:ext uri="{FF2B5EF4-FFF2-40B4-BE49-F238E27FC236}">
              <a16:creationId xmlns:a16="http://schemas.microsoft.com/office/drawing/2014/main" id="{00000000-0008-0000-1100-00000E000000}"/>
            </a:ext>
          </a:extLst>
        </xdr:cNvPr>
        <xdr:cNvSpPr txBox="1">
          <a:spLocks noChangeArrowheads="1"/>
        </xdr:cNvSpPr>
      </xdr:nvSpPr>
      <xdr:spPr bwMode="auto">
        <a:xfrm>
          <a:off x="9315450" y="123825"/>
          <a:ext cx="383021" cy="2594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twoCellAnchor>
    <xdr:from>
      <xdr:col>13</xdr:col>
      <xdr:colOff>0</xdr:colOff>
      <xdr:row>0</xdr:row>
      <xdr:rowOff>123825</xdr:rowOff>
    </xdr:from>
    <xdr:to>
      <xdr:col>13</xdr:col>
      <xdr:colOff>383021</xdr:colOff>
      <xdr:row>2</xdr:row>
      <xdr:rowOff>2282</xdr:rowOff>
    </xdr:to>
    <xdr:sp macro="" textlink="">
      <xdr:nvSpPr>
        <xdr:cNvPr id="15" name="Text Box 51">
          <a:extLst>
            <a:ext uri="{FF2B5EF4-FFF2-40B4-BE49-F238E27FC236}">
              <a16:creationId xmlns:a16="http://schemas.microsoft.com/office/drawing/2014/main" id="{00000000-0008-0000-1100-00000F000000}"/>
            </a:ext>
          </a:extLst>
        </xdr:cNvPr>
        <xdr:cNvSpPr txBox="1">
          <a:spLocks noChangeArrowheads="1"/>
        </xdr:cNvSpPr>
      </xdr:nvSpPr>
      <xdr:spPr bwMode="auto">
        <a:xfrm>
          <a:off x="9315450" y="123825"/>
          <a:ext cx="383021" cy="2594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twoCellAnchor editAs="oneCell">
    <xdr:from>
      <xdr:col>0</xdr:col>
      <xdr:colOff>599089</xdr:colOff>
      <xdr:row>1</xdr:row>
      <xdr:rowOff>52551</xdr:rowOff>
    </xdr:from>
    <xdr:to>
      <xdr:col>2</xdr:col>
      <xdr:colOff>382779</xdr:colOff>
      <xdr:row>6</xdr:row>
      <xdr:rowOff>27231</xdr:rowOff>
    </xdr:to>
    <xdr:pic>
      <xdr:nvPicPr>
        <xdr:cNvPr id="17" name="Picture 16">
          <a:extLst>
            <a:ext uri="{FF2B5EF4-FFF2-40B4-BE49-F238E27FC236}">
              <a16:creationId xmlns:a16="http://schemas.microsoft.com/office/drawing/2014/main" id="{00000000-0008-0000-11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9089" y="243051"/>
          <a:ext cx="888590" cy="865243"/>
        </a:xfrm>
        <a:prstGeom prst="rect">
          <a:avLst/>
        </a:prstGeom>
      </xdr:spPr>
    </xdr:pic>
    <xdr:clientData/>
  </xdr:twoCellAnchor>
  <xdr:twoCellAnchor editAs="oneCell">
    <xdr:from>
      <xdr:col>17</xdr:col>
      <xdr:colOff>0</xdr:colOff>
      <xdr:row>110</xdr:row>
      <xdr:rowOff>0</xdr:rowOff>
    </xdr:from>
    <xdr:to>
      <xdr:col>17</xdr:col>
      <xdr:colOff>92075</xdr:colOff>
      <xdr:row>111</xdr:row>
      <xdr:rowOff>25464</xdr:rowOff>
    </xdr:to>
    <xdr:sp macro="" textlink="">
      <xdr:nvSpPr>
        <xdr:cNvPr id="19" name="Text Box 15">
          <a:extLst>
            <a:ext uri="{FF2B5EF4-FFF2-40B4-BE49-F238E27FC236}">
              <a16:creationId xmlns:a16="http://schemas.microsoft.com/office/drawing/2014/main" id="{00000000-0008-0000-1100-000013000000}"/>
            </a:ext>
          </a:extLst>
        </xdr:cNvPr>
        <xdr:cNvSpPr txBox="1">
          <a:spLocks noChangeArrowheads="1"/>
        </xdr:cNvSpPr>
      </xdr:nvSpPr>
      <xdr:spPr bwMode="auto">
        <a:xfrm>
          <a:off x="10858500" y="21097875"/>
          <a:ext cx="85725" cy="204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17</xdr:col>
      <xdr:colOff>0</xdr:colOff>
      <xdr:row>110</xdr:row>
      <xdr:rowOff>0</xdr:rowOff>
    </xdr:from>
    <xdr:ext cx="87630" cy="198611"/>
    <xdr:sp macro="" textlink="">
      <xdr:nvSpPr>
        <xdr:cNvPr id="2" name="Text Box 15">
          <a:extLst>
            <a:ext uri="{FF2B5EF4-FFF2-40B4-BE49-F238E27FC236}">
              <a16:creationId xmlns:a16="http://schemas.microsoft.com/office/drawing/2014/main" id="{00000000-0008-0000-1100-000002000000}"/>
            </a:ext>
          </a:extLst>
        </xdr:cNvPr>
        <xdr:cNvSpPr txBox="1">
          <a:spLocks noChangeArrowheads="1"/>
        </xdr:cNvSpPr>
      </xdr:nvSpPr>
      <xdr:spPr bwMode="auto">
        <a:xfrm>
          <a:off x="10998868" y="19721763"/>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111</xdr:row>
      <xdr:rowOff>0</xdr:rowOff>
    </xdr:from>
    <xdr:ext cx="87630" cy="198611"/>
    <xdr:sp macro="" textlink="">
      <xdr:nvSpPr>
        <xdr:cNvPr id="7" name="Text Box 15">
          <a:extLst>
            <a:ext uri="{FF2B5EF4-FFF2-40B4-BE49-F238E27FC236}">
              <a16:creationId xmlns:a16="http://schemas.microsoft.com/office/drawing/2014/main" id="{00000000-0008-0000-1100-000007000000}"/>
            </a:ext>
          </a:extLst>
        </xdr:cNvPr>
        <xdr:cNvSpPr txBox="1">
          <a:spLocks noChangeArrowheads="1"/>
        </xdr:cNvSpPr>
      </xdr:nvSpPr>
      <xdr:spPr bwMode="auto">
        <a:xfrm>
          <a:off x="10998868" y="19721763"/>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112</xdr:row>
      <xdr:rowOff>0</xdr:rowOff>
    </xdr:from>
    <xdr:ext cx="87630" cy="198611"/>
    <xdr:sp macro="" textlink="">
      <xdr:nvSpPr>
        <xdr:cNvPr id="20" name="Text Box 15">
          <a:extLst>
            <a:ext uri="{FF2B5EF4-FFF2-40B4-BE49-F238E27FC236}">
              <a16:creationId xmlns:a16="http://schemas.microsoft.com/office/drawing/2014/main" id="{00000000-0008-0000-1100-000014000000}"/>
            </a:ext>
          </a:extLst>
        </xdr:cNvPr>
        <xdr:cNvSpPr txBox="1">
          <a:spLocks noChangeArrowheads="1"/>
        </xdr:cNvSpPr>
      </xdr:nvSpPr>
      <xdr:spPr bwMode="auto">
        <a:xfrm>
          <a:off x="10998868" y="19721763"/>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113</xdr:row>
      <xdr:rowOff>0</xdr:rowOff>
    </xdr:from>
    <xdr:ext cx="87630" cy="198611"/>
    <xdr:sp macro="" textlink="">
      <xdr:nvSpPr>
        <xdr:cNvPr id="21" name="Text Box 15">
          <a:extLst>
            <a:ext uri="{FF2B5EF4-FFF2-40B4-BE49-F238E27FC236}">
              <a16:creationId xmlns:a16="http://schemas.microsoft.com/office/drawing/2014/main" id="{00000000-0008-0000-1100-000015000000}"/>
            </a:ext>
          </a:extLst>
        </xdr:cNvPr>
        <xdr:cNvSpPr txBox="1">
          <a:spLocks noChangeArrowheads="1"/>
        </xdr:cNvSpPr>
      </xdr:nvSpPr>
      <xdr:spPr bwMode="auto">
        <a:xfrm>
          <a:off x="10998868" y="19721763"/>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114</xdr:row>
      <xdr:rowOff>0</xdr:rowOff>
    </xdr:from>
    <xdr:ext cx="87630" cy="198611"/>
    <xdr:sp macro="" textlink="">
      <xdr:nvSpPr>
        <xdr:cNvPr id="22" name="Text Box 15">
          <a:extLst>
            <a:ext uri="{FF2B5EF4-FFF2-40B4-BE49-F238E27FC236}">
              <a16:creationId xmlns:a16="http://schemas.microsoft.com/office/drawing/2014/main" id="{00000000-0008-0000-1100-000016000000}"/>
            </a:ext>
          </a:extLst>
        </xdr:cNvPr>
        <xdr:cNvSpPr txBox="1">
          <a:spLocks noChangeArrowheads="1"/>
        </xdr:cNvSpPr>
      </xdr:nvSpPr>
      <xdr:spPr bwMode="auto">
        <a:xfrm>
          <a:off x="10998868" y="19721763"/>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115</xdr:row>
      <xdr:rowOff>0</xdr:rowOff>
    </xdr:from>
    <xdr:ext cx="87630" cy="198611"/>
    <xdr:sp macro="" textlink="">
      <xdr:nvSpPr>
        <xdr:cNvPr id="23" name="Text Box 15">
          <a:extLst>
            <a:ext uri="{FF2B5EF4-FFF2-40B4-BE49-F238E27FC236}">
              <a16:creationId xmlns:a16="http://schemas.microsoft.com/office/drawing/2014/main" id="{00000000-0008-0000-1100-000017000000}"/>
            </a:ext>
          </a:extLst>
        </xdr:cNvPr>
        <xdr:cNvSpPr txBox="1">
          <a:spLocks noChangeArrowheads="1"/>
        </xdr:cNvSpPr>
      </xdr:nvSpPr>
      <xdr:spPr bwMode="auto">
        <a:xfrm>
          <a:off x="10998868" y="19721763"/>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116</xdr:row>
      <xdr:rowOff>0</xdr:rowOff>
    </xdr:from>
    <xdr:ext cx="87630" cy="198611"/>
    <xdr:sp macro="" textlink="">
      <xdr:nvSpPr>
        <xdr:cNvPr id="24" name="Text Box 15">
          <a:extLst>
            <a:ext uri="{FF2B5EF4-FFF2-40B4-BE49-F238E27FC236}">
              <a16:creationId xmlns:a16="http://schemas.microsoft.com/office/drawing/2014/main" id="{00000000-0008-0000-1100-000018000000}"/>
            </a:ext>
          </a:extLst>
        </xdr:cNvPr>
        <xdr:cNvSpPr txBox="1">
          <a:spLocks noChangeArrowheads="1"/>
        </xdr:cNvSpPr>
      </xdr:nvSpPr>
      <xdr:spPr bwMode="auto">
        <a:xfrm>
          <a:off x="10998868" y="19721763"/>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111</xdr:row>
      <xdr:rowOff>0</xdr:rowOff>
    </xdr:from>
    <xdr:ext cx="91440" cy="202421"/>
    <xdr:sp macro="" textlink="">
      <xdr:nvSpPr>
        <xdr:cNvPr id="25" name="Text Box 15">
          <a:extLst>
            <a:ext uri="{FF2B5EF4-FFF2-40B4-BE49-F238E27FC236}">
              <a16:creationId xmlns:a16="http://schemas.microsoft.com/office/drawing/2014/main" id="{00000000-0008-0000-1100-000019000000}"/>
            </a:ext>
          </a:extLst>
        </xdr:cNvPr>
        <xdr:cNvSpPr txBox="1">
          <a:spLocks noChangeArrowheads="1"/>
        </xdr:cNvSpPr>
      </xdr:nvSpPr>
      <xdr:spPr bwMode="auto">
        <a:xfrm>
          <a:off x="10998868" y="19902237"/>
          <a:ext cx="91440" cy="2024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111</xdr:row>
      <xdr:rowOff>0</xdr:rowOff>
    </xdr:from>
    <xdr:ext cx="87630" cy="198611"/>
    <xdr:sp macro="" textlink="">
      <xdr:nvSpPr>
        <xdr:cNvPr id="26" name="Text Box 15">
          <a:extLst>
            <a:ext uri="{FF2B5EF4-FFF2-40B4-BE49-F238E27FC236}">
              <a16:creationId xmlns:a16="http://schemas.microsoft.com/office/drawing/2014/main" id="{00000000-0008-0000-1100-00001A000000}"/>
            </a:ext>
          </a:extLst>
        </xdr:cNvPr>
        <xdr:cNvSpPr txBox="1">
          <a:spLocks noChangeArrowheads="1"/>
        </xdr:cNvSpPr>
      </xdr:nvSpPr>
      <xdr:spPr bwMode="auto">
        <a:xfrm>
          <a:off x="10998868" y="19902237"/>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112</xdr:row>
      <xdr:rowOff>0</xdr:rowOff>
    </xdr:from>
    <xdr:ext cx="87630" cy="198611"/>
    <xdr:sp macro="" textlink="">
      <xdr:nvSpPr>
        <xdr:cNvPr id="27" name="Text Box 15">
          <a:extLst>
            <a:ext uri="{FF2B5EF4-FFF2-40B4-BE49-F238E27FC236}">
              <a16:creationId xmlns:a16="http://schemas.microsoft.com/office/drawing/2014/main" id="{00000000-0008-0000-1100-00001B000000}"/>
            </a:ext>
          </a:extLst>
        </xdr:cNvPr>
        <xdr:cNvSpPr txBox="1">
          <a:spLocks noChangeArrowheads="1"/>
        </xdr:cNvSpPr>
      </xdr:nvSpPr>
      <xdr:spPr bwMode="auto">
        <a:xfrm>
          <a:off x="10998868" y="20082711"/>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112</xdr:row>
      <xdr:rowOff>0</xdr:rowOff>
    </xdr:from>
    <xdr:ext cx="91440" cy="202421"/>
    <xdr:sp macro="" textlink="">
      <xdr:nvSpPr>
        <xdr:cNvPr id="28" name="Text Box 15">
          <a:extLst>
            <a:ext uri="{FF2B5EF4-FFF2-40B4-BE49-F238E27FC236}">
              <a16:creationId xmlns:a16="http://schemas.microsoft.com/office/drawing/2014/main" id="{00000000-0008-0000-1100-00001C000000}"/>
            </a:ext>
          </a:extLst>
        </xdr:cNvPr>
        <xdr:cNvSpPr txBox="1">
          <a:spLocks noChangeArrowheads="1"/>
        </xdr:cNvSpPr>
      </xdr:nvSpPr>
      <xdr:spPr bwMode="auto">
        <a:xfrm>
          <a:off x="10998868" y="19902237"/>
          <a:ext cx="91440" cy="2024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112</xdr:row>
      <xdr:rowOff>0</xdr:rowOff>
    </xdr:from>
    <xdr:ext cx="87630" cy="198611"/>
    <xdr:sp macro="" textlink="">
      <xdr:nvSpPr>
        <xdr:cNvPr id="29" name="Text Box 15">
          <a:extLst>
            <a:ext uri="{FF2B5EF4-FFF2-40B4-BE49-F238E27FC236}">
              <a16:creationId xmlns:a16="http://schemas.microsoft.com/office/drawing/2014/main" id="{00000000-0008-0000-1100-00001D000000}"/>
            </a:ext>
          </a:extLst>
        </xdr:cNvPr>
        <xdr:cNvSpPr txBox="1">
          <a:spLocks noChangeArrowheads="1"/>
        </xdr:cNvSpPr>
      </xdr:nvSpPr>
      <xdr:spPr bwMode="auto">
        <a:xfrm>
          <a:off x="10998868" y="19902237"/>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113</xdr:row>
      <xdr:rowOff>0</xdr:rowOff>
    </xdr:from>
    <xdr:ext cx="87630" cy="198611"/>
    <xdr:sp macro="" textlink="">
      <xdr:nvSpPr>
        <xdr:cNvPr id="30" name="Text Box 15">
          <a:extLst>
            <a:ext uri="{FF2B5EF4-FFF2-40B4-BE49-F238E27FC236}">
              <a16:creationId xmlns:a16="http://schemas.microsoft.com/office/drawing/2014/main" id="{00000000-0008-0000-1100-00001E000000}"/>
            </a:ext>
          </a:extLst>
        </xdr:cNvPr>
        <xdr:cNvSpPr txBox="1">
          <a:spLocks noChangeArrowheads="1"/>
        </xdr:cNvSpPr>
      </xdr:nvSpPr>
      <xdr:spPr bwMode="auto">
        <a:xfrm>
          <a:off x="10998868" y="20082711"/>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113</xdr:row>
      <xdr:rowOff>0</xdr:rowOff>
    </xdr:from>
    <xdr:ext cx="91440" cy="202421"/>
    <xdr:sp macro="" textlink="">
      <xdr:nvSpPr>
        <xdr:cNvPr id="31" name="Text Box 15">
          <a:extLst>
            <a:ext uri="{FF2B5EF4-FFF2-40B4-BE49-F238E27FC236}">
              <a16:creationId xmlns:a16="http://schemas.microsoft.com/office/drawing/2014/main" id="{00000000-0008-0000-1100-00001F000000}"/>
            </a:ext>
          </a:extLst>
        </xdr:cNvPr>
        <xdr:cNvSpPr txBox="1">
          <a:spLocks noChangeArrowheads="1"/>
        </xdr:cNvSpPr>
      </xdr:nvSpPr>
      <xdr:spPr bwMode="auto">
        <a:xfrm>
          <a:off x="10998868" y="20082711"/>
          <a:ext cx="91440" cy="2024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113</xdr:row>
      <xdr:rowOff>0</xdr:rowOff>
    </xdr:from>
    <xdr:ext cx="87630" cy="198611"/>
    <xdr:sp macro="" textlink="">
      <xdr:nvSpPr>
        <xdr:cNvPr id="32" name="Text Box 15">
          <a:extLst>
            <a:ext uri="{FF2B5EF4-FFF2-40B4-BE49-F238E27FC236}">
              <a16:creationId xmlns:a16="http://schemas.microsoft.com/office/drawing/2014/main" id="{00000000-0008-0000-1100-000020000000}"/>
            </a:ext>
          </a:extLst>
        </xdr:cNvPr>
        <xdr:cNvSpPr txBox="1">
          <a:spLocks noChangeArrowheads="1"/>
        </xdr:cNvSpPr>
      </xdr:nvSpPr>
      <xdr:spPr bwMode="auto">
        <a:xfrm>
          <a:off x="10998868" y="20082711"/>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113</xdr:row>
      <xdr:rowOff>0</xdr:rowOff>
    </xdr:from>
    <xdr:ext cx="91440" cy="202421"/>
    <xdr:sp macro="" textlink="">
      <xdr:nvSpPr>
        <xdr:cNvPr id="33" name="Text Box 15">
          <a:extLst>
            <a:ext uri="{FF2B5EF4-FFF2-40B4-BE49-F238E27FC236}">
              <a16:creationId xmlns:a16="http://schemas.microsoft.com/office/drawing/2014/main" id="{00000000-0008-0000-1100-000021000000}"/>
            </a:ext>
          </a:extLst>
        </xdr:cNvPr>
        <xdr:cNvSpPr txBox="1">
          <a:spLocks noChangeArrowheads="1"/>
        </xdr:cNvSpPr>
      </xdr:nvSpPr>
      <xdr:spPr bwMode="auto">
        <a:xfrm>
          <a:off x="10998868" y="19902237"/>
          <a:ext cx="91440" cy="2024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113</xdr:row>
      <xdr:rowOff>0</xdr:rowOff>
    </xdr:from>
    <xdr:ext cx="87630" cy="198611"/>
    <xdr:sp macro="" textlink="">
      <xdr:nvSpPr>
        <xdr:cNvPr id="34" name="Text Box 15">
          <a:extLst>
            <a:ext uri="{FF2B5EF4-FFF2-40B4-BE49-F238E27FC236}">
              <a16:creationId xmlns:a16="http://schemas.microsoft.com/office/drawing/2014/main" id="{00000000-0008-0000-1100-000022000000}"/>
            </a:ext>
          </a:extLst>
        </xdr:cNvPr>
        <xdr:cNvSpPr txBox="1">
          <a:spLocks noChangeArrowheads="1"/>
        </xdr:cNvSpPr>
      </xdr:nvSpPr>
      <xdr:spPr bwMode="auto">
        <a:xfrm>
          <a:off x="10998868" y="19902237"/>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114</xdr:row>
      <xdr:rowOff>0</xdr:rowOff>
    </xdr:from>
    <xdr:ext cx="87630" cy="198611"/>
    <xdr:sp macro="" textlink="">
      <xdr:nvSpPr>
        <xdr:cNvPr id="35" name="Text Box 15">
          <a:extLst>
            <a:ext uri="{FF2B5EF4-FFF2-40B4-BE49-F238E27FC236}">
              <a16:creationId xmlns:a16="http://schemas.microsoft.com/office/drawing/2014/main" id="{00000000-0008-0000-1100-000023000000}"/>
            </a:ext>
          </a:extLst>
        </xdr:cNvPr>
        <xdr:cNvSpPr txBox="1">
          <a:spLocks noChangeArrowheads="1"/>
        </xdr:cNvSpPr>
      </xdr:nvSpPr>
      <xdr:spPr bwMode="auto">
        <a:xfrm>
          <a:off x="10998868" y="20082711"/>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114</xdr:row>
      <xdr:rowOff>0</xdr:rowOff>
    </xdr:from>
    <xdr:ext cx="91440" cy="202421"/>
    <xdr:sp macro="" textlink="">
      <xdr:nvSpPr>
        <xdr:cNvPr id="36" name="Text Box 15">
          <a:extLst>
            <a:ext uri="{FF2B5EF4-FFF2-40B4-BE49-F238E27FC236}">
              <a16:creationId xmlns:a16="http://schemas.microsoft.com/office/drawing/2014/main" id="{00000000-0008-0000-1100-000024000000}"/>
            </a:ext>
          </a:extLst>
        </xdr:cNvPr>
        <xdr:cNvSpPr txBox="1">
          <a:spLocks noChangeArrowheads="1"/>
        </xdr:cNvSpPr>
      </xdr:nvSpPr>
      <xdr:spPr bwMode="auto">
        <a:xfrm>
          <a:off x="10998868" y="20082711"/>
          <a:ext cx="91440" cy="2024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114</xdr:row>
      <xdr:rowOff>0</xdr:rowOff>
    </xdr:from>
    <xdr:ext cx="87630" cy="198611"/>
    <xdr:sp macro="" textlink="">
      <xdr:nvSpPr>
        <xdr:cNvPr id="37" name="Text Box 15">
          <a:extLst>
            <a:ext uri="{FF2B5EF4-FFF2-40B4-BE49-F238E27FC236}">
              <a16:creationId xmlns:a16="http://schemas.microsoft.com/office/drawing/2014/main" id="{00000000-0008-0000-1100-000025000000}"/>
            </a:ext>
          </a:extLst>
        </xdr:cNvPr>
        <xdr:cNvSpPr txBox="1">
          <a:spLocks noChangeArrowheads="1"/>
        </xdr:cNvSpPr>
      </xdr:nvSpPr>
      <xdr:spPr bwMode="auto">
        <a:xfrm>
          <a:off x="10998868" y="20082711"/>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114</xdr:row>
      <xdr:rowOff>0</xdr:rowOff>
    </xdr:from>
    <xdr:ext cx="91440" cy="202421"/>
    <xdr:sp macro="" textlink="">
      <xdr:nvSpPr>
        <xdr:cNvPr id="38" name="Text Box 15">
          <a:extLst>
            <a:ext uri="{FF2B5EF4-FFF2-40B4-BE49-F238E27FC236}">
              <a16:creationId xmlns:a16="http://schemas.microsoft.com/office/drawing/2014/main" id="{00000000-0008-0000-1100-000026000000}"/>
            </a:ext>
          </a:extLst>
        </xdr:cNvPr>
        <xdr:cNvSpPr txBox="1">
          <a:spLocks noChangeArrowheads="1"/>
        </xdr:cNvSpPr>
      </xdr:nvSpPr>
      <xdr:spPr bwMode="auto">
        <a:xfrm>
          <a:off x="10998868" y="19902237"/>
          <a:ext cx="91440" cy="2024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114</xdr:row>
      <xdr:rowOff>0</xdr:rowOff>
    </xdr:from>
    <xdr:ext cx="87630" cy="198611"/>
    <xdr:sp macro="" textlink="">
      <xdr:nvSpPr>
        <xdr:cNvPr id="39" name="Text Box 15">
          <a:extLst>
            <a:ext uri="{FF2B5EF4-FFF2-40B4-BE49-F238E27FC236}">
              <a16:creationId xmlns:a16="http://schemas.microsoft.com/office/drawing/2014/main" id="{00000000-0008-0000-1100-000027000000}"/>
            </a:ext>
          </a:extLst>
        </xdr:cNvPr>
        <xdr:cNvSpPr txBox="1">
          <a:spLocks noChangeArrowheads="1"/>
        </xdr:cNvSpPr>
      </xdr:nvSpPr>
      <xdr:spPr bwMode="auto">
        <a:xfrm>
          <a:off x="10998868" y="19902237"/>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115</xdr:row>
      <xdr:rowOff>0</xdr:rowOff>
    </xdr:from>
    <xdr:ext cx="87630" cy="198611"/>
    <xdr:sp macro="" textlink="">
      <xdr:nvSpPr>
        <xdr:cNvPr id="40" name="Text Box 15">
          <a:extLst>
            <a:ext uri="{FF2B5EF4-FFF2-40B4-BE49-F238E27FC236}">
              <a16:creationId xmlns:a16="http://schemas.microsoft.com/office/drawing/2014/main" id="{00000000-0008-0000-1100-000028000000}"/>
            </a:ext>
          </a:extLst>
        </xdr:cNvPr>
        <xdr:cNvSpPr txBox="1">
          <a:spLocks noChangeArrowheads="1"/>
        </xdr:cNvSpPr>
      </xdr:nvSpPr>
      <xdr:spPr bwMode="auto">
        <a:xfrm>
          <a:off x="10998868" y="20082711"/>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115</xdr:row>
      <xdr:rowOff>0</xdr:rowOff>
    </xdr:from>
    <xdr:ext cx="91440" cy="202421"/>
    <xdr:sp macro="" textlink="">
      <xdr:nvSpPr>
        <xdr:cNvPr id="41" name="Text Box 15">
          <a:extLst>
            <a:ext uri="{FF2B5EF4-FFF2-40B4-BE49-F238E27FC236}">
              <a16:creationId xmlns:a16="http://schemas.microsoft.com/office/drawing/2014/main" id="{00000000-0008-0000-1100-000029000000}"/>
            </a:ext>
          </a:extLst>
        </xdr:cNvPr>
        <xdr:cNvSpPr txBox="1">
          <a:spLocks noChangeArrowheads="1"/>
        </xdr:cNvSpPr>
      </xdr:nvSpPr>
      <xdr:spPr bwMode="auto">
        <a:xfrm>
          <a:off x="10998868" y="20082711"/>
          <a:ext cx="91440" cy="2024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115</xdr:row>
      <xdr:rowOff>0</xdr:rowOff>
    </xdr:from>
    <xdr:ext cx="87630" cy="198611"/>
    <xdr:sp macro="" textlink="">
      <xdr:nvSpPr>
        <xdr:cNvPr id="42" name="Text Box 15">
          <a:extLst>
            <a:ext uri="{FF2B5EF4-FFF2-40B4-BE49-F238E27FC236}">
              <a16:creationId xmlns:a16="http://schemas.microsoft.com/office/drawing/2014/main" id="{00000000-0008-0000-1100-00002A000000}"/>
            </a:ext>
          </a:extLst>
        </xdr:cNvPr>
        <xdr:cNvSpPr txBox="1">
          <a:spLocks noChangeArrowheads="1"/>
        </xdr:cNvSpPr>
      </xdr:nvSpPr>
      <xdr:spPr bwMode="auto">
        <a:xfrm>
          <a:off x="10998868" y="20082711"/>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115</xdr:row>
      <xdr:rowOff>0</xdr:rowOff>
    </xdr:from>
    <xdr:ext cx="91440" cy="202421"/>
    <xdr:sp macro="" textlink="">
      <xdr:nvSpPr>
        <xdr:cNvPr id="43" name="Text Box 15">
          <a:extLst>
            <a:ext uri="{FF2B5EF4-FFF2-40B4-BE49-F238E27FC236}">
              <a16:creationId xmlns:a16="http://schemas.microsoft.com/office/drawing/2014/main" id="{00000000-0008-0000-1100-00002B000000}"/>
            </a:ext>
          </a:extLst>
        </xdr:cNvPr>
        <xdr:cNvSpPr txBox="1">
          <a:spLocks noChangeArrowheads="1"/>
        </xdr:cNvSpPr>
      </xdr:nvSpPr>
      <xdr:spPr bwMode="auto">
        <a:xfrm>
          <a:off x="10998868" y="19902237"/>
          <a:ext cx="91440" cy="2024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115</xdr:row>
      <xdr:rowOff>0</xdr:rowOff>
    </xdr:from>
    <xdr:ext cx="87630" cy="198611"/>
    <xdr:sp macro="" textlink="">
      <xdr:nvSpPr>
        <xdr:cNvPr id="44" name="Text Box 15">
          <a:extLst>
            <a:ext uri="{FF2B5EF4-FFF2-40B4-BE49-F238E27FC236}">
              <a16:creationId xmlns:a16="http://schemas.microsoft.com/office/drawing/2014/main" id="{00000000-0008-0000-1100-00002C000000}"/>
            </a:ext>
          </a:extLst>
        </xdr:cNvPr>
        <xdr:cNvSpPr txBox="1">
          <a:spLocks noChangeArrowheads="1"/>
        </xdr:cNvSpPr>
      </xdr:nvSpPr>
      <xdr:spPr bwMode="auto">
        <a:xfrm>
          <a:off x="10998868" y="19902237"/>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116</xdr:row>
      <xdr:rowOff>0</xdr:rowOff>
    </xdr:from>
    <xdr:ext cx="87630" cy="198611"/>
    <xdr:sp macro="" textlink="">
      <xdr:nvSpPr>
        <xdr:cNvPr id="45" name="Text Box 15">
          <a:extLst>
            <a:ext uri="{FF2B5EF4-FFF2-40B4-BE49-F238E27FC236}">
              <a16:creationId xmlns:a16="http://schemas.microsoft.com/office/drawing/2014/main" id="{00000000-0008-0000-1100-00002D000000}"/>
            </a:ext>
          </a:extLst>
        </xdr:cNvPr>
        <xdr:cNvSpPr txBox="1">
          <a:spLocks noChangeArrowheads="1"/>
        </xdr:cNvSpPr>
      </xdr:nvSpPr>
      <xdr:spPr bwMode="auto">
        <a:xfrm>
          <a:off x="10998868" y="20082711"/>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116</xdr:row>
      <xdr:rowOff>0</xdr:rowOff>
    </xdr:from>
    <xdr:ext cx="91440" cy="202421"/>
    <xdr:sp macro="" textlink="">
      <xdr:nvSpPr>
        <xdr:cNvPr id="46" name="Text Box 15">
          <a:extLst>
            <a:ext uri="{FF2B5EF4-FFF2-40B4-BE49-F238E27FC236}">
              <a16:creationId xmlns:a16="http://schemas.microsoft.com/office/drawing/2014/main" id="{00000000-0008-0000-1100-00002E000000}"/>
            </a:ext>
          </a:extLst>
        </xdr:cNvPr>
        <xdr:cNvSpPr txBox="1">
          <a:spLocks noChangeArrowheads="1"/>
        </xdr:cNvSpPr>
      </xdr:nvSpPr>
      <xdr:spPr bwMode="auto">
        <a:xfrm>
          <a:off x="10998868" y="20082711"/>
          <a:ext cx="91440" cy="2024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17</xdr:col>
      <xdr:colOff>0</xdr:colOff>
      <xdr:row>116</xdr:row>
      <xdr:rowOff>0</xdr:rowOff>
    </xdr:from>
    <xdr:ext cx="87630" cy="198611"/>
    <xdr:sp macro="" textlink="">
      <xdr:nvSpPr>
        <xdr:cNvPr id="47" name="Text Box 15">
          <a:extLst>
            <a:ext uri="{FF2B5EF4-FFF2-40B4-BE49-F238E27FC236}">
              <a16:creationId xmlns:a16="http://schemas.microsoft.com/office/drawing/2014/main" id="{00000000-0008-0000-1100-00002F000000}"/>
            </a:ext>
          </a:extLst>
        </xdr:cNvPr>
        <xdr:cNvSpPr txBox="1">
          <a:spLocks noChangeArrowheads="1"/>
        </xdr:cNvSpPr>
      </xdr:nvSpPr>
      <xdr:spPr bwMode="auto">
        <a:xfrm>
          <a:off x="10998868" y="20082711"/>
          <a:ext cx="87630" cy="198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22</xdr:col>
      <xdr:colOff>564778</xdr:colOff>
      <xdr:row>0</xdr:row>
      <xdr:rowOff>100335</xdr:rowOff>
    </xdr:from>
    <xdr:to>
      <xdr:col>25</xdr:col>
      <xdr:colOff>555162</xdr:colOff>
      <xdr:row>6</xdr:row>
      <xdr:rowOff>47168</xdr:rowOff>
    </xdr:to>
    <xdr:pic>
      <xdr:nvPicPr>
        <xdr:cNvPr id="58" name="Picture 17">
          <a:extLst>
            <a:ext uri="{FF2B5EF4-FFF2-40B4-BE49-F238E27FC236}">
              <a16:creationId xmlns:a16="http://schemas.microsoft.com/office/drawing/2014/main" id="{EB0B6B23-2297-4B59-A557-70E9690526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132425" y="100335"/>
          <a:ext cx="2104934" cy="10370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190500</xdr:colOff>
      <xdr:row>0</xdr:row>
      <xdr:rowOff>123825</xdr:rowOff>
    </xdr:from>
    <xdr:to>
      <xdr:col>11</xdr:col>
      <xdr:colOff>392414</xdr:colOff>
      <xdr:row>2</xdr:row>
      <xdr:rowOff>0</xdr:rowOff>
    </xdr:to>
    <xdr:sp macro="" textlink="">
      <xdr:nvSpPr>
        <xdr:cNvPr id="3" name="Text Box 1">
          <a:extLst>
            <a:ext uri="{FF2B5EF4-FFF2-40B4-BE49-F238E27FC236}">
              <a16:creationId xmlns:a16="http://schemas.microsoft.com/office/drawing/2014/main" id="{00000000-0008-0000-1200-000003000000}"/>
            </a:ext>
          </a:extLst>
        </xdr:cNvPr>
        <xdr:cNvSpPr txBox="1">
          <a:spLocks noChangeArrowheads="1"/>
        </xdr:cNvSpPr>
      </xdr:nvSpPr>
      <xdr:spPr bwMode="auto">
        <a:xfrm>
          <a:off x="8061960" y="123825"/>
          <a:ext cx="457200" cy="2419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twoCellAnchor editAs="oneCell">
    <xdr:from>
      <xdr:col>5</xdr:col>
      <xdr:colOff>0</xdr:colOff>
      <xdr:row>60</xdr:row>
      <xdr:rowOff>0</xdr:rowOff>
    </xdr:from>
    <xdr:to>
      <xdr:col>5</xdr:col>
      <xdr:colOff>92075</xdr:colOff>
      <xdr:row>61</xdr:row>
      <xdr:rowOff>76194</xdr:rowOff>
    </xdr:to>
    <xdr:sp macro="" textlink="">
      <xdr:nvSpPr>
        <xdr:cNvPr id="4" name="Text Box 15">
          <a:extLst>
            <a:ext uri="{FF2B5EF4-FFF2-40B4-BE49-F238E27FC236}">
              <a16:creationId xmlns:a16="http://schemas.microsoft.com/office/drawing/2014/main" id="{00000000-0008-0000-1200-000004000000}"/>
            </a:ext>
          </a:extLst>
        </xdr:cNvPr>
        <xdr:cNvSpPr txBox="1">
          <a:spLocks noChangeArrowheads="1"/>
        </xdr:cNvSpPr>
      </xdr:nvSpPr>
      <xdr:spPr bwMode="auto">
        <a:xfrm>
          <a:off x="4320540" y="12565380"/>
          <a:ext cx="85725" cy="21335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53</xdr:row>
      <xdr:rowOff>0</xdr:rowOff>
    </xdr:from>
    <xdr:to>
      <xdr:col>12</xdr:col>
      <xdr:colOff>92075</xdr:colOff>
      <xdr:row>54</xdr:row>
      <xdr:rowOff>26166</xdr:rowOff>
    </xdr:to>
    <xdr:sp macro="" textlink="">
      <xdr:nvSpPr>
        <xdr:cNvPr id="5" name="Text Box 15">
          <a:extLst>
            <a:ext uri="{FF2B5EF4-FFF2-40B4-BE49-F238E27FC236}">
              <a16:creationId xmlns:a16="http://schemas.microsoft.com/office/drawing/2014/main" id="{00000000-0008-0000-1200-000005000000}"/>
            </a:ext>
          </a:extLst>
        </xdr:cNvPr>
        <xdr:cNvSpPr txBox="1">
          <a:spLocks noChangeArrowheads="1"/>
        </xdr:cNvSpPr>
      </xdr:nvSpPr>
      <xdr:spPr bwMode="auto">
        <a:xfrm>
          <a:off x="8557260" y="11285220"/>
          <a:ext cx="85725" cy="19720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40</xdr:row>
      <xdr:rowOff>0</xdr:rowOff>
    </xdr:from>
    <xdr:to>
      <xdr:col>12</xdr:col>
      <xdr:colOff>92075</xdr:colOff>
      <xdr:row>41</xdr:row>
      <xdr:rowOff>54482</xdr:rowOff>
    </xdr:to>
    <xdr:sp macro="" textlink="">
      <xdr:nvSpPr>
        <xdr:cNvPr id="6" name="Text Box 15">
          <a:extLst>
            <a:ext uri="{FF2B5EF4-FFF2-40B4-BE49-F238E27FC236}">
              <a16:creationId xmlns:a16="http://schemas.microsoft.com/office/drawing/2014/main" id="{00000000-0008-0000-1200-000006000000}"/>
            </a:ext>
          </a:extLst>
        </xdr:cNvPr>
        <xdr:cNvSpPr txBox="1">
          <a:spLocks noChangeArrowheads="1"/>
        </xdr:cNvSpPr>
      </xdr:nvSpPr>
      <xdr:spPr bwMode="auto">
        <a:xfrm>
          <a:off x="8557260" y="8033385"/>
          <a:ext cx="85725" cy="222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681319</xdr:colOff>
      <xdr:row>1</xdr:row>
      <xdr:rowOff>62752</xdr:rowOff>
    </xdr:from>
    <xdr:to>
      <xdr:col>2</xdr:col>
      <xdr:colOff>263698</xdr:colOff>
      <xdr:row>6</xdr:row>
      <xdr:rowOff>84997</xdr:rowOff>
    </xdr:to>
    <xdr:pic>
      <xdr:nvPicPr>
        <xdr:cNvPr id="9" name="Picture 8">
          <a:extLst>
            <a:ext uri="{FF2B5EF4-FFF2-40B4-BE49-F238E27FC236}">
              <a16:creationId xmlns:a16="http://schemas.microsoft.com/office/drawing/2014/main" id="{00000000-0008-0000-12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1319" y="242046"/>
          <a:ext cx="899743" cy="865861"/>
        </a:xfrm>
        <a:prstGeom prst="rect">
          <a:avLst/>
        </a:prstGeom>
      </xdr:spPr>
    </xdr:pic>
    <xdr:clientData/>
  </xdr:twoCellAnchor>
  <xdr:twoCellAnchor>
    <xdr:from>
      <xdr:col>3</xdr:col>
      <xdr:colOff>0</xdr:colOff>
      <xdr:row>1</xdr:row>
      <xdr:rowOff>116541</xdr:rowOff>
    </xdr:from>
    <xdr:to>
      <xdr:col>8</xdr:col>
      <xdr:colOff>389598</xdr:colOff>
      <xdr:row>7</xdr:row>
      <xdr:rowOff>40116</xdr:rowOff>
    </xdr:to>
    <xdr:sp macro="" textlink="">
      <xdr:nvSpPr>
        <xdr:cNvPr id="10" name="TextBox 9">
          <a:extLst>
            <a:ext uri="{FF2B5EF4-FFF2-40B4-BE49-F238E27FC236}">
              <a16:creationId xmlns:a16="http://schemas.microsoft.com/office/drawing/2014/main" id="{00000000-0008-0000-1200-00000A000000}"/>
            </a:ext>
          </a:extLst>
        </xdr:cNvPr>
        <xdr:cNvSpPr txBox="1"/>
      </xdr:nvSpPr>
      <xdr:spPr>
        <a:xfrm>
          <a:off x="1954306" y="295835"/>
          <a:ext cx="4862986" cy="90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3000" b="0" cap="none" baseline="0">
              <a:solidFill>
                <a:schemeClr val="bg1"/>
              </a:solidFill>
              <a:latin typeface="+mn-lt"/>
            </a:rPr>
            <a:t>Spotlight:</a:t>
          </a:r>
          <a:br>
            <a:rPr lang="en-AU" sz="1500" cap="all" baseline="0">
              <a:solidFill>
                <a:schemeClr val="accent1"/>
              </a:solidFill>
              <a:latin typeface="+mn-lt"/>
            </a:rPr>
          </a:br>
          <a:r>
            <a:rPr lang="en-AU" sz="1500" cap="none" baseline="0">
              <a:solidFill>
                <a:schemeClr val="bg1"/>
              </a:solidFill>
              <a:latin typeface="+mn-lt"/>
            </a:rPr>
            <a:t>AREITs</a:t>
          </a:r>
        </a:p>
        <a:p>
          <a:endParaRPr lang="en-AU" sz="1000" b="1" cap="none" baseline="0">
            <a:solidFill>
              <a:schemeClr val="accent1"/>
            </a:solidFill>
            <a:latin typeface="+mn-lt"/>
          </a:endParaRPr>
        </a:p>
        <a:p>
          <a:endParaRPr lang="en-AU" sz="1500" cap="none" baseline="0">
            <a:solidFill>
              <a:schemeClr val="bg1"/>
            </a:solidFill>
            <a:latin typeface="+mn-lt"/>
          </a:endParaRPr>
        </a:p>
      </xdr:txBody>
    </xdr:sp>
    <xdr:clientData/>
  </xdr:twoCellAnchor>
  <xdr:oneCellAnchor>
    <xdr:from>
      <xdr:col>12</xdr:col>
      <xdr:colOff>0</xdr:colOff>
      <xdr:row>41</xdr:row>
      <xdr:rowOff>0</xdr:rowOff>
    </xdr:from>
    <xdr:ext cx="85725" cy="229964"/>
    <xdr:sp macro="" textlink="">
      <xdr:nvSpPr>
        <xdr:cNvPr id="11" name="Text Box 15">
          <a:extLst>
            <a:ext uri="{FF2B5EF4-FFF2-40B4-BE49-F238E27FC236}">
              <a16:creationId xmlns:a16="http://schemas.microsoft.com/office/drawing/2014/main" id="{00000000-0008-0000-1200-00000B000000}"/>
            </a:ext>
          </a:extLst>
        </xdr:cNvPr>
        <xdr:cNvSpPr txBox="1">
          <a:spLocks noChangeArrowheads="1"/>
        </xdr:cNvSpPr>
      </xdr:nvSpPr>
      <xdr:spPr bwMode="auto">
        <a:xfrm>
          <a:off x="8561294" y="8688294"/>
          <a:ext cx="85725" cy="2299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10</xdr:col>
      <xdr:colOff>190500</xdr:colOff>
      <xdr:row>0</xdr:row>
      <xdr:rowOff>123825</xdr:rowOff>
    </xdr:from>
    <xdr:to>
      <xdr:col>11</xdr:col>
      <xdr:colOff>392414</xdr:colOff>
      <xdr:row>2</xdr:row>
      <xdr:rowOff>0</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8305800" y="123825"/>
          <a:ext cx="4572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twoCellAnchor editAs="oneCell">
    <xdr:from>
      <xdr:col>5</xdr:col>
      <xdr:colOff>0</xdr:colOff>
      <xdr:row>60</xdr:row>
      <xdr:rowOff>0</xdr:rowOff>
    </xdr:from>
    <xdr:to>
      <xdr:col>5</xdr:col>
      <xdr:colOff>92075</xdr:colOff>
      <xdr:row>61</xdr:row>
      <xdr:rowOff>76194</xdr:rowOff>
    </xdr:to>
    <xdr:sp macro="" textlink="">
      <xdr:nvSpPr>
        <xdr:cNvPr id="13" name="Text Box 15">
          <a:extLst>
            <a:ext uri="{FF2B5EF4-FFF2-40B4-BE49-F238E27FC236}">
              <a16:creationId xmlns:a16="http://schemas.microsoft.com/office/drawing/2014/main" id="{00000000-0008-0000-1200-00000D000000}"/>
            </a:ext>
          </a:extLst>
        </xdr:cNvPr>
        <xdr:cNvSpPr txBox="1">
          <a:spLocks noChangeArrowheads="1"/>
        </xdr:cNvSpPr>
      </xdr:nvSpPr>
      <xdr:spPr bwMode="auto">
        <a:xfrm>
          <a:off x="4324350" y="12477750"/>
          <a:ext cx="85725" cy="2190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40</xdr:row>
      <xdr:rowOff>0</xdr:rowOff>
    </xdr:from>
    <xdr:to>
      <xdr:col>12</xdr:col>
      <xdr:colOff>92075</xdr:colOff>
      <xdr:row>41</xdr:row>
      <xdr:rowOff>54482</xdr:rowOff>
    </xdr:to>
    <xdr:sp macro="" textlink="">
      <xdr:nvSpPr>
        <xdr:cNvPr id="15" name="Text Box 15">
          <a:extLst>
            <a:ext uri="{FF2B5EF4-FFF2-40B4-BE49-F238E27FC236}">
              <a16:creationId xmlns:a16="http://schemas.microsoft.com/office/drawing/2014/main" id="{00000000-0008-0000-1200-00000F000000}"/>
            </a:ext>
          </a:extLst>
        </xdr:cNvPr>
        <xdr:cNvSpPr txBox="1">
          <a:spLocks noChangeArrowheads="1"/>
        </xdr:cNvSpPr>
      </xdr:nvSpPr>
      <xdr:spPr bwMode="auto">
        <a:xfrm>
          <a:off x="8801100" y="8020050"/>
          <a:ext cx="85725" cy="2316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681319</xdr:colOff>
      <xdr:row>1</xdr:row>
      <xdr:rowOff>62752</xdr:rowOff>
    </xdr:from>
    <xdr:to>
      <xdr:col>2</xdr:col>
      <xdr:colOff>263698</xdr:colOff>
      <xdr:row>6</xdr:row>
      <xdr:rowOff>84997</xdr:rowOff>
    </xdr:to>
    <xdr:pic>
      <xdr:nvPicPr>
        <xdr:cNvPr id="17" name="Picture 16">
          <a:extLst>
            <a:ext uri="{FF2B5EF4-FFF2-40B4-BE49-F238E27FC236}">
              <a16:creationId xmlns:a16="http://schemas.microsoft.com/office/drawing/2014/main" id="{00000000-0008-0000-12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1319" y="253252"/>
          <a:ext cx="893019" cy="890514"/>
        </a:xfrm>
        <a:prstGeom prst="rect">
          <a:avLst/>
        </a:prstGeom>
      </xdr:spPr>
    </xdr:pic>
    <xdr:clientData/>
  </xdr:twoCellAnchor>
  <xdr:twoCellAnchor>
    <xdr:from>
      <xdr:col>3</xdr:col>
      <xdr:colOff>0</xdr:colOff>
      <xdr:row>1</xdr:row>
      <xdr:rowOff>116541</xdr:rowOff>
    </xdr:from>
    <xdr:to>
      <xdr:col>8</xdr:col>
      <xdr:colOff>389598</xdr:colOff>
      <xdr:row>7</xdr:row>
      <xdr:rowOff>40116</xdr:rowOff>
    </xdr:to>
    <xdr:sp macro="" textlink="">
      <xdr:nvSpPr>
        <xdr:cNvPr id="18" name="TextBox 17">
          <a:extLst>
            <a:ext uri="{FF2B5EF4-FFF2-40B4-BE49-F238E27FC236}">
              <a16:creationId xmlns:a16="http://schemas.microsoft.com/office/drawing/2014/main" id="{00000000-0008-0000-1200-000012000000}"/>
            </a:ext>
          </a:extLst>
        </xdr:cNvPr>
        <xdr:cNvSpPr txBox="1"/>
      </xdr:nvSpPr>
      <xdr:spPr>
        <a:xfrm>
          <a:off x="1943100" y="307041"/>
          <a:ext cx="5104473" cy="94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3000" b="0" cap="none" baseline="0">
              <a:solidFill>
                <a:schemeClr val="bg1"/>
              </a:solidFill>
              <a:latin typeface="+mn-lt"/>
            </a:rPr>
            <a:t>Spotlight:</a:t>
          </a:r>
          <a:br>
            <a:rPr lang="en-AU" sz="1500" cap="all" baseline="0">
              <a:solidFill>
                <a:schemeClr val="accent1"/>
              </a:solidFill>
              <a:latin typeface="+mn-lt"/>
            </a:rPr>
          </a:br>
          <a:r>
            <a:rPr lang="en-AU" sz="1500" cap="none" baseline="0">
              <a:solidFill>
                <a:schemeClr val="bg1"/>
              </a:solidFill>
              <a:latin typeface="+mn-lt"/>
            </a:rPr>
            <a:t>AREITs</a:t>
          </a:r>
        </a:p>
        <a:p>
          <a:endParaRPr lang="en-AU" sz="1000" b="1" cap="none" baseline="0">
            <a:solidFill>
              <a:schemeClr val="accent1"/>
            </a:solidFill>
            <a:latin typeface="+mn-lt"/>
          </a:endParaRPr>
        </a:p>
        <a:p>
          <a:endParaRPr lang="en-AU" sz="1500" cap="none" baseline="0">
            <a:solidFill>
              <a:schemeClr val="bg1"/>
            </a:solidFill>
            <a:latin typeface="+mn-lt"/>
          </a:endParaRPr>
        </a:p>
      </xdr:txBody>
    </xdr:sp>
    <xdr:clientData/>
  </xdr:twoCellAnchor>
  <xdr:oneCellAnchor>
    <xdr:from>
      <xdr:col>12</xdr:col>
      <xdr:colOff>0</xdr:colOff>
      <xdr:row>41</xdr:row>
      <xdr:rowOff>0</xdr:rowOff>
    </xdr:from>
    <xdr:ext cx="85725" cy="229964"/>
    <xdr:sp macro="" textlink="">
      <xdr:nvSpPr>
        <xdr:cNvPr id="19" name="Text Box 15">
          <a:extLst>
            <a:ext uri="{FF2B5EF4-FFF2-40B4-BE49-F238E27FC236}">
              <a16:creationId xmlns:a16="http://schemas.microsoft.com/office/drawing/2014/main" id="{00000000-0008-0000-1200-000013000000}"/>
            </a:ext>
          </a:extLst>
        </xdr:cNvPr>
        <xdr:cNvSpPr txBox="1">
          <a:spLocks noChangeArrowheads="1"/>
        </xdr:cNvSpPr>
      </xdr:nvSpPr>
      <xdr:spPr bwMode="auto">
        <a:xfrm>
          <a:off x="8801100" y="8201025"/>
          <a:ext cx="85725" cy="2299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54</xdr:row>
      <xdr:rowOff>0</xdr:rowOff>
    </xdr:from>
    <xdr:ext cx="91440" cy="202921"/>
    <xdr:sp macro="" textlink="">
      <xdr:nvSpPr>
        <xdr:cNvPr id="2" name="Text Box 15">
          <a:extLst>
            <a:ext uri="{FF2B5EF4-FFF2-40B4-BE49-F238E27FC236}">
              <a16:creationId xmlns:a16="http://schemas.microsoft.com/office/drawing/2014/main" id="{00000000-0008-0000-1200-000002000000}"/>
            </a:ext>
          </a:extLst>
        </xdr:cNvPr>
        <xdr:cNvSpPr txBox="1">
          <a:spLocks noChangeArrowheads="1"/>
        </xdr:cNvSpPr>
      </xdr:nvSpPr>
      <xdr:spPr bwMode="auto">
        <a:xfrm>
          <a:off x="8686800" y="10668000"/>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54</xdr:row>
      <xdr:rowOff>0</xdr:rowOff>
    </xdr:from>
    <xdr:ext cx="91440" cy="202921"/>
    <xdr:sp macro="" textlink="">
      <xdr:nvSpPr>
        <xdr:cNvPr id="7" name="Text Box 15">
          <a:extLst>
            <a:ext uri="{FF2B5EF4-FFF2-40B4-BE49-F238E27FC236}">
              <a16:creationId xmlns:a16="http://schemas.microsoft.com/office/drawing/2014/main" id="{00000000-0008-0000-1200-000007000000}"/>
            </a:ext>
          </a:extLst>
        </xdr:cNvPr>
        <xdr:cNvSpPr txBox="1">
          <a:spLocks noChangeArrowheads="1"/>
        </xdr:cNvSpPr>
      </xdr:nvSpPr>
      <xdr:spPr bwMode="auto">
        <a:xfrm>
          <a:off x="8686800" y="10668000"/>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55</xdr:row>
      <xdr:rowOff>0</xdr:rowOff>
    </xdr:from>
    <xdr:ext cx="91440" cy="202921"/>
    <xdr:sp macro="" textlink="">
      <xdr:nvSpPr>
        <xdr:cNvPr id="20" name="Text Box 15">
          <a:extLst>
            <a:ext uri="{FF2B5EF4-FFF2-40B4-BE49-F238E27FC236}">
              <a16:creationId xmlns:a16="http://schemas.microsoft.com/office/drawing/2014/main" id="{00000000-0008-0000-1200-000014000000}"/>
            </a:ext>
          </a:extLst>
        </xdr:cNvPr>
        <xdr:cNvSpPr txBox="1">
          <a:spLocks noChangeArrowheads="1"/>
        </xdr:cNvSpPr>
      </xdr:nvSpPr>
      <xdr:spPr bwMode="auto">
        <a:xfrm>
          <a:off x="8686800" y="10668000"/>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55</xdr:row>
      <xdr:rowOff>0</xdr:rowOff>
    </xdr:from>
    <xdr:ext cx="91440" cy="202921"/>
    <xdr:sp macro="" textlink="">
      <xdr:nvSpPr>
        <xdr:cNvPr id="21" name="Text Box 15">
          <a:extLst>
            <a:ext uri="{FF2B5EF4-FFF2-40B4-BE49-F238E27FC236}">
              <a16:creationId xmlns:a16="http://schemas.microsoft.com/office/drawing/2014/main" id="{00000000-0008-0000-1200-000015000000}"/>
            </a:ext>
          </a:extLst>
        </xdr:cNvPr>
        <xdr:cNvSpPr txBox="1">
          <a:spLocks noChangeArrowheads="1"/>
        </xdr:cNvSpPr>
      </xdr:nvSpPr>
      <xdr:spPr bwMode="auto">
        <a:xfrm>
          <a:off x="8686800" y="10668000"/>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56</xdr:row>
      <xdr:rowOff>0</xdr:rowOff>
    </xdr:from>
    <xdr:ext cx="91440" cy="202921"/>
    <xdr:sp macro="" textlink="">
      <xdr:nvSpPr>
        <xdr:cNvPr id="22" name="Text Box 15">
          <a:extLst>
            <a:ext uri="{FF2B5EF4-FFF2-40B4-BE49-F238E27FC236}">
              <a16:creationId xmlns:a16="http://schemas.microsoft.com/office/drawing/2014/main" id="{00000000-0008-0000-1200-000016000000}"/>
            </a:ext>
          </a:extLst>
        </xdr:cNvPr>
        <xdr:cNvSpPr txBox="1">
          <a:spLocks noChangeArrowheads="1"/>
        </xdr:cNvSpPr>
      </xdr:nvSpPr>
      <xdr:spPr bwMode="auto">
        <a:xfrm>
          <a:off x="8686800" y="10848975"/>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56</xdr:row>
      <xdr:rowOff>0</xdr:rowOff>
    </xdr:from>
    <xdr:ext cx="91440" cy="202921"/>
    <xdr:sp macro="" textlink="">
      <xdr:nvSpPr>
        <xdr:cNvPr id="23" name="Text Box 15">
          <a:extLst>
            <a:ext uri="{FF2B5EF4-FFF2-40B4-BE49-F238E27FC236}">
              <a16:creationId xmlns:a16="http://schemas.microsoft.com/office/drawing/2014/main" id="{00000000-0008-0000-1200-000017000000}"/>
            </a:ext>
          </a:extLst>
        </xdr:cNvPr>
        <xdr:cNvSpPr txBox="1">
          <a:spLocks noChangeArrowheads="1"/>
        </xdr:cNvSpPr>
      </xdr:nvSpPr>
      <xdr:spPr bwMode="auto">
        <a:xfrm>
          <a:off x="8686800" y="10848975"/>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56</xdr:row>
      <xdr:rowOff>0</xdr:rowOff>
    </xdr:from>
    <xdr:ext cx="91440" cy="202921"/>
    <xdr:sp macro="" textlink="">
      <xdr:nvSpPr>
        <xdr:cNvPr id="24" name="Text Box 15">
          <a:extLst>
            <a:ext uri="{FF2B5EF4-FFF2-40B4-BE49-F238E27FC236}">
              <a16:creationId xmlns:a16="http://schemas.microsoft.com/office/drawing/2014/main" id="{00000000-0008-0000-1200-000018000000}"/>
            </a:ext>
          </a:extLst>
        </xdr:cNvPr>
        <xdr:cNvSpPr txBox="1">
          <a:spLocks noChangeArrowheads="1"/>
        </xdr:cNvSpPr>
      </xdr:nvSpPr>
      <xdr:spPr bwMode="auto">
        <a:xfrm>
          <a:off x="8686800" y="10668000"/>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56</xdr:row>
      <xdr:rowOff>0</xdr:rowOff>
    </xdr:from>
    <xdr:ext cx="91440" cy="202921"/>
    <xdr:sp macro="" textlink="">
      <xdr:nvSpPr>
        <xdr:cNvPr id="25" name="Text Box 15">
          <a:extLst>
            <a:ext uri="{FF2B5EF4-FFF2-40B4-BE49-F238E27FC236}">
              <a16:creationId xmlns:a16="http://schemas.microsoft.com/office/drawing/2014/main" id="{00000000-0008-0000-1200-000019000000}"/>
            </a:ext>
          </a:extLst>
        </xdr:cNvPr>
        <xdr:cNvSpPr txBox="1">
          <a:spLocks noChangeArrowheads="1"/>
        </xdr:cNvSpPr>
      </xdr:nvSpPr>
      <xdr:spPr bwMode="auto">
        <a:xfrm>
          <a:off x="8686800" y="10668000"/>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57</xdr:row>
      <xdr:rowOff>0</xdr:rowOff>
    </xdr:from>
    <xdr:ext cx="91440" cy="202921"/>
    <xdr:sp macro="" textlink="">
      <xdr:nvSpPr>
        <xdr:cNvPr id="26" name="Text Box 15">
          <a:extLst>
            <a:ext uri="{FF2B5EF4-FFF2-40B4-BE49-F238E27FC236}">
              <a16:creationId xmlns:a16="http://schemas.microsoft.com/office/drawing/2014/main" id="{00000000-0008-0000-1200-00001A000000}"/>
            </a:ext>
          </a:extLst>
        </xdr:cNvPr>
        <xdr:cNvSpPr txBox="1">
          <a:spLocks noChangeArrowheads="1"/>
        </xdr:cNvSpPr>
      </xdr:nvSpPr>
      <xdr:spPr bwMode="auto">
        <a:xfrm>
          <a:off x="8686800" y="10848975"/>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57</xdr:row>
      <xdr:rowOff>0</xdr:rowOff>
    </xdr:from>
    <xdr:ext cx="91440" cy="202921"/>
    <xdr:sp macro="" textlink="">
      <xdr:nvSpPr>
        <xdr:cNvPr id="27" name="Text Box 15">
          <a:extLst>
            <a:ext uri="{FF2B5EF4-FFF2-40B4-BE49-F238E27FC236}">
              <a16:creationId xmlns:a16="http://schemas.microsoft.com/office/drawing/2014/main" id="{00000000-0008-0000-1200-00001B000000}"/>
            </a:ext>
          </a:extLst>
        </xdr:cNvPr>
        <xdr:cNvSpPr txBox="1">
          <a:spLocks noChangeArrowheads="1"/>
        </xdr:cNvSpPr>
      </xdr:nvSpPr>
      <xdr:spPr bwMode="auto">
        <a:xfrm>
          <a:off x="8686800" y="10848975"/>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57</xdr:row>
      <xdr:rowOff>0</xdr:rowOff>
    </xdr:from>
    <xdr:ext cx="91440" cy="202921"/>
    <xdr:sp macro="" textlink="">
      <xdr:nvSpPr>
        <xdr:cNvPr id="28" name="Text Box 15">
          <a:extLst>
            <a:ext uri="{FF2B5EF4-FFF2-40B4-BE49-F238E27FC236}">
              <a16:creationId xmlns:a16="http://schemas.microsoft.com/office/drawing/2014/main" id="{00000000-0008-0000-1200-00001C000000}"/>
            </a:ext>
          </a:extLst>
        </xdr:cNvPr>
        <xdr:cNvSpPr txBox="1">
          <a:spLocks noChangeArrowheads="1"/>
        </xdr:cNvSpPr>
      </xdr:nvSpPr>
      <xdr:spPr bwMode="auto">
        <a:xfrm>
          <a:off x="8686800" y="10668000"/>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57</xdr:row>
      <xdr:rowOff>0</xdr:rowOff>
    </xdr:from>
    <xdr:ext cx="91440" cy="202921"/>
    <xdr:sp macro="" textlink="">
      <xdr:nvSpPr>
        <xdr:cNvPr id="29" name="Text Box 15">
          <a:extLst>
            <a:ext uri="{FF2B5EF4-FFF2-40B4-BE49-F238E27FC236}">
              <a16:creationId xmlns:a16="http://schemas.microsoft.com/office/drawing/2014/main" id="{00000000-0008-0000-1200-00001D000000}"/>
            </a:ext>
          </a:extLst>
        </xdr:cNvPr>
        <xdr:cNvSpPr txBox="1">
          <a:spLocks noChangeArrowheads="1"/>
        </xdr:cNvSpPr>
      </xdr:nvSpPr>
      <xdr:spPr bwMode="auto">
        <a:xfrm>
          <a:off x="8686800" y="10668000"/>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58</xdr:row>
      <xdr:rowOff>0</xdr:rowOff>
    </xdr:from>
    <xdr:ext cx="91440" cy="202921"/>
    <xdr:sp macro="" textlink="">
      <xdr:nvSpPr>
        <xdr:cNvPr id="30" name="Text Box 15">
          <a:extLst>
            <a:ext uri="{FF2B5EF4-FFF2-40B4-BE49-F238E27FC236}">
              <a16:creationId xmlns:a16="http://schemas.microsoft.com/office/drawing/2014/main" id="{00000000-0008-0000-1200-00001E000000}"/>
            </a:ext>
          </a:extLst>
        </xdr:cNvPr>
        <xdr:cNvSpPr txBox="1">
          <a:spLocks noChangeArrowheads="1"/>
        </xdr:cNvSpPr>
      </xdr:nvSpPr>
      <xdr:spPr bwMode="auto">
        <a:xfrm>
          <a:off x="8686800" y="10848975"/>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58</xdr:row>
      <xdr:rowOff>0</xdr:rowOff>
    </xdr:from>
    <xdr:ext cx="91440" cy="202921"/>
    <xdr:sp macro="" textlink="">
      <xdr:nvSpPr>
        <xdr:cNvPr id="31" name="Text Box 15">
          <a:extLst>
            <a:ext uri="{FF2B5EF4-FFF2-40B4-BE49-F238E27FC236}">
              <a16:creationId xmlns:a16="http://schemas.microsoft.com/office/drawing/2014/main" id="{00000000-0008-0000-1200-00001F000000}"/>
            </a:ext>
          </a:extLst>
        </xdr:cNvPr>
        <xdr:cNvSpPr txBox="1">
          <a:spLocks noChangeArrowheads="1"/>
        </xdr:cNvSpPr>
      </xdr:nvSpPr>
      <xdr:spPr bwMode="auto">
        <a:xfrm>
          <a:off x="8686800" y="10848975"/>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58</xdr:row>
      <xdr:rowOff>0</xdr:rowOff>
    </xdr:from>
    <xdr:ext cx="91440" cy="202921"/>
    <xdr:sp macro="" textlink="">
      <xdr:nvSpPr>
        <xdr:cNvPr id="32" name="Text Box 15">
          <a:extLst>
            <a:ext uri="{FF2B5EF4-FFF2-40B4-BE49-F238E27FC236}">
              <a16:creationId xmlns:a16="http://schemas.microsoft.com/office/drawing/2014/main" id="{00000000-0008-0000-1200-000020000000}"/>
            </a:ext>
          </a:extLst>
        </xdr:cNvPr>
        <xdr:cNvSpPr txBox="1">
          <a:spLocks noChangeArrowheads="1"/>
        </xdr:cNvSpPr>
      </xdr:nvSpPr>
      <xdr:spPr bwMode="auto">
        <a:xfrm>
          <a:off x="8686800" y="10668000"/>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58</xdr:row>
      <xdr:rowOff>0</xdr:rowOff>
    </xdr:from>
    <xdr:ext cx="91440" cy="202921"/>
    <xdr:sp macro="" textlink="">
      <xdr:nvSpPr>
        <xdr:cNvPr id="33" name="Text Box 15">
          <a:extLst>
            <a:ext uri="{FF2B5EF4-FFF2-40B4-BE49-F238E27FC236}">
              <a16:creationId xmlns:a16="http://schemas.microsoft.com/office/drawing/2014/main" id="{00000000-0008-0000-1200-000021000000}"/>
            </a:ext>
          </a:extLst>
        </xdr:cNvPr>
        <xdr:cNvSpPr txBox="1">
          <a:spLocks noChangeArrowheads="1"/>
        </xdr:cNvSpPr>
      </xdr:nvSpPr>
      <xdr:spPr bwMode="auto">
        <a:xfrm>
          <a:off x="8686800" y="10668000"/>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59</xdr:row>
      <xdr:rowOff>0</xdr:rowOff>
    </xdr:from>
    <xdr:ext cx="91440" cy="202921"/>
    <xdr:sp macro="" textlink="">
      <xdr:nvSpPr>
        <xdr:cNvPr id="34" name="Text Box 15">
          <a:extLst>
            <a:ext uri="{FF2B5EF4-FFF2-40B4-BE49-F238E27FC236}">
              <a16:creationId xmlns:a16="http://schemas.microsoft.com/office/drawing/2014/main" id="{00000000-0008-0000-1200-000022000000}"/>
            </a:ext>
          </a:extLst>
        </xdr:cNvPr>
        <xdr:cNvSpPr txBox="1">
          <a:spLocks noChangeArrowheads="1"/>
        </xdr:cNvSpPr>
      </xdr:nvSpPr>
      <xdr:spPr bwMode="auto">
        <a:xfrm>
          <a:off x="8686800" y="10848975"/>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59</xdr:row>
      <xdr:rowOff>0</xdr:rowOff>
    </xdr:from>
    <xdr:ext cx="91440" cy="202921"/>
    <xdr:sp macro="" textlink="">
      <xdr:nvSpPr>
        <xdr:cNvPr id="35" name="Text Box 15">
          <a:extLst>
            <a:ext uri="{FF2B5EF4-FFF2-40B4-BE49-F238E27FC236}">
              <a16:creationId xmlns:a16="http://schemas.microsoft.com/office/drawing/2014/main" id="{00000000-0008-0000-1200-000023000000}"/>
            </a:ext>
          </a:extLst>
        </xdr:cNvPr>
        <xdr:cNvSpPr txBox="1">
          <a:spLocks noChangeArrowheads="1"/>
        </xdr:cNvSpPr>
      </xdr:nvSpPr>
      <xdr:spPr bwMode="auto">
        <a:xfrm>
          <a:off x="8686800" y="10848975"/>
          <a:ext cx="91440" cy="2029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17</xdr:col>
      <xdr:colOff>475129</xdr:colOff>
      <xdr:row>0</xdr:row>
      <xdr:rowOff>143435</xdr:rowOff>
    </xdr:from>
    <xdr:to>
      <xdr:col>20</xdr:col>
      <xdr:colOff>485396</xdr:colOff>
      <xdr:row>7</xdr:row>
      <xdr:rowOff>8105</xdr:rowOff>
    </xdr:to>
    <xdr:pic>
      <xdr:nvPicPr>
        <xdr:cNvPr id="37" name="Picture 35">
          <a:extLst>
            <a:ext uri="{FF2B5EF4-FFF2-40B4-BE49-F238E27FC236}">
              <a16:creationId xmlns:a16="http://schemas.microsoft.com/office/drawing/2014/main" id="{3EB53EC9-A199-4699-8C51-4FD5E22E18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371294" y="143435"/>
          <a:ext cx="2099417" cy="10515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190500</xdr:colOff>
      <xdr:row>0</xdr:row>
      <xdr:rowOff>123825</xdr:rowOff>
    </xdr:from>
    <xdr:to>
      <xdr:col>11</xdr:col>
      <xdr:colOff>392414</xdr:colOff>
      <xdr:row>2</xdr:row>
      <xdr:rowOff>0</xdr:rowOff>
    </xdr:to>
    <xdr:sp macro="" textlink="">
      <xdr:nvSpPr>
        <xdr:cNvPr id="3" name="Text Box 1">
          <a:extLst>
            <a:ext uri="{FF2B5EF4-FFF2-40B4-BE49-F238E27FC236}">
              <a16:creationId xmlns:a16="http://schemas.microsoft.com/office/drawing/2014/main" id="{00000000-0008-0000-1300-000003000000}"/>
            </a:ext>
          </a:extLst>
        </xdr:cNvPr>
        <xdr:cNvSpPr txBox="1">
          <a:spLocks noChangeArrowheads="1"/>
        </xdr:cNvSpPr>
      </xdr:nvSpPr>
      <xdr:spPr bwMode="auto">
        <a:xfrm>
          <a:off x="8061960" y="123825"/>
          <a:ext cx="457200" cy="2419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twoCellAnchor editAs="oneCell">
    <xdr:from>
      <xdr:col>5</xdr:col>
      <xdr:colOff>0</xdr:colOff>
      <xdr:row>22</xdr:row>
      <xdr:rowOff>0</xdr:rowOff>
    </xdr:from>
    <xdr:to>
      <xdr:col>5</xdr:col>
      <xdr:colOff>95250</xdr:colOff>
      <xdr:row>23</xdr:row>
      <xdr:rowOff>76197</xdr:rowOff>
    </xdr:to>
    <xdr:sp macro="" textlink="">
      <xdr:nvSpPr>
        <xdr:cNvPr id="4" name="Text Box 15">
          <a:extLst>
            <a:ext uri="{FF2B5EF4-FFF2-40B4-BE49-F238E27FC236}">
              <a16:creationId xmlns:a16="http://schemas.microsoft.com/office/drawing/2014/main" id="{00000000-0008-0000-1300-000004000000}"/>
            </a:ext>
          </a:extLst>
        </xdr:cNvPr>
        <xdr:cNvSpPr txBox="1">
          <a:spLocks noChangeArrowheads="1"/>
        </xdr:cNvSpPr>
      </xdr:nvSpPr>
      <xdr:spPr bwMode="auto">
        <a:xfrm>
          <a:off x="4320540" y="5067300"/>
          <a:ext cx="85725" cy="2133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13</xdr:row>
      <xdr:rowOff>0</xdr:rowOff>
    </xdr:from>
    <xdr:to>
      <xdr:col>12</xdr:col>
      <xdr:colOff>95250</xdr:colOff>
      <xdr:row>14</xdr:row>
      <xdr:rowOff>55244</xdr:rowOff>
    </xdr:to>
    <xdr:sp macro="" textlink="">
      <xdr:nvSpPr>
        <xdr:cNvPr id="7" name="Text Box 15">
          <a:extLst>
            <a:ext uri="{FF2B5EF4-FFF2-40B4-BE49-F238E27FC236}">
              <a16:creationId xmlns:a16="http://schemas.microsoft.com/office/drawing/2014/main" id="{00000000-0008-0000-1300-000007000000}"/>
            </a:ext>
          </a:extLst>
        </xdr:cNvPr>
        <xdr:cNvSpPr txBox="1">
          <a:spLocks noChangeArrowheads="1"/>
        </xdr:cNvSpPr>
      </xdr:nvSpPr>
      <xdr:spPr bwMode="auto">
        <a:xfrm>
          <a:off x="9311640" y="2903220"/>
          <a:ext cx="85725" cy="222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11</xdr:row>
      <xdr:rowOff>0</xdr:rowOff>
    </xdr:from>
    <xdr:to>
      <xdr:col>12</xdr:col>
      <xdr:colOff>95250</xdr:colOff>
      <xdr:row>12</xdr:row>
      <xdr:rowOff>57152</xdr:rowOff>
    </xdr:to>
    <xdr:sp macro="" textlink="">
      <xdr:nvSpPr>
        <xdr:cNvPr id="8" name="Text Box 15">
          <a:extLst>
            <a:ext uri="{FF2B5EF4-FFF2-40B4-BE49-F238E27FC236}">
              <a16:creationId xmlns:a16="http://schemas.microsoft.com/office/drawing/2014/main" id="{00000000-0008-0000-1300-000008000000}"/>
            </a:ext>
          </a:extLst>
        </xdr:cNvPr>
        <xdr:cNvSpPr txBox="1">
          <a:spLocks noChangeArrowheads="1"/>
        </xdr:cNvSpPr>
      </xdr:nvSpPr>
      <xdr:spPr bwMode="auto">
        <a:xfrm>
          <a:off x="9311640" y="2377440"/>
          <a:ext cx="85725" cy="22288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71718</xdr:colOff>
      <xdr:row>1</xdr:row>
      <xdr:rowOff>53788</xdr:rowOff>
    </xdr:from>
    <xdr:to>
      <xdr:col>2</xdr:col>
      <xdr:colOff>550255</xdr:colOff>
      <xdr:row>6</xdr:row>
      <xdr:rowOff>28893</xdr:rowOff>
    </xdr:to>
    <xdr:pic>
      <xdr:nvPicPr>
        <xdr:cNvPr id="11" name="Picture 10">
          <a:extLst>
            <a:ext uri="{FF2B5EF4-FFF2-40B4-BE49-F238E27FC236}">
              <a16:creationId xmlns:a16="http://schemas.microsoft.com/office/drawing/2014/main" id="{00000000-0008-0000-13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 y="233082"/>
          <a:ext cx="888449" cy="865861"/>
        </a:xfrm>
        <a:prstGeom prst="rect">
          <a:avLst/>
        </a:prstGeom>
      </xdr:spPr>
    </xdr:pic>
    <xdr:clientData/>
  </xdr:twoCellAnchor>
  <xdr:twoCellAnchor>
    <xdr:from>
      <xdr:col>2</xdr:col>
      <xdr:colOff>833718</xdr:colOff>
      <xdr:row>1</xdr:row>
      <xdr:rowOff>125505</xdr:rowOff>
    </xdr:from>
    <xdr:to>
      <xdr:col>8</xdr:col>
      <xdr:colOff>397076</xdr:colOff>
      <xdr:row>7</xdr:row>
      <xdr:rowOff>39744</xdr:rowOff>
    </xdr:to>
    <xdr:sp macro="" textlink="">
      <xdr:nvSpPr>
        <xdr:cNvPr id="12" name="TextBox 11">
          <a:extLst>
            <a:ext uri="{FF2B5EF4-FFF2-40B4-BE49-F238E27FC236}">
              <a16:creationId xmlns:a16="http://schemas.microsoft.com/office/drawing/2014/main" id="{00000000-0008-0000-1300-00000C000000}"/>
            </a:ext>
          </a:extLst>
        </xdr:cNvPr>
        <xdr:cNvSpPr txBox="1"/>
      </xdr:nvSpPr>
      <xdr:spPr>
        <a:xfrm>
          <a:off x="1945342" y="304799"/>
          <a:ext cx="4879428" cy="945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3000" b="0" cap="none" baseline="0">
              <a:solidFill>
                <a:schemeClr val="accent1"/>
              </a:solidFill>
              <a:latin typeface="+mn-lt"/>
            </a:rPr>
            <a:t>Spotlight:</a:t>
          </a:r>
          <a:br>
            <a:rPr lang="en-AU" sz="1500" cap="all" baseline="0">
              <a:solidFill>
                <a:schemeClr val="accent1"/>
              </a:solidFill>
              <a:latin typeface="+mn-lt"/>
            </a:rPr>
          </a:br>
          <a:r>
            <a:rPr lang="en-AU" sz="1500" cap="none" baseline="0">
              <a:solidFill>
                <a:schemeClr val="accent1"/>
              </a:solidFill>
              <a:latin typeface="+mn-lt"/>
            </a:rPr>
            <a:t>Infrastructure</a:t>
          </a:r>
        </a:p>
        <a:p>
          <a:endParaRPr lang="en-AU" sz="1000" b="1" cap="none" baseline="0">
            <a:solidFill>
              <a:schemeClr val="accent1"/>
            </a:solidFill>
            <a:latin typeface="+mn-lt"/>
          </a:endParaRPr>
        </a:p>
        <a:p>
          <a:endParaRPr lang="en-AU" sz="1500" cap="none" baseline="0">
            <a:solidFill>
              <a:schemeClr val="bg1"/>
            </a:solidFill>
            <a:latin typeface="+mn-lt"/>
          </a:endParaRPr>
        </a:p>
      </xdr:txBody>
    </xdr:sp>
    <xdr:clientData/>
  </xdr:twoCellAnchor>
  <xdr:oneCellAnchor>
    <xdr:from>
      <xdr:col>12</xdr:col>
      <xdr:colOff>0</xdr:colOff>
      <xdr:row>13</xdr:row>
      <xdr:rowOff>0</xdr:rowOff>
    </xdr:from>
    <xdr:ext cx="85725" cy="226919"/>
    <xdr:sp macro="" textlink="">
      <xdr:nvSpPr>
        <xdr:cNvPr id="31" name="Text Box 15">
          <a:extLst>
            <a:ext uri="{FF2B5EF4-FFF2-40B4-BE49-F238E27FC236}">
              <a16:creationId xmlns:a16="http://schemas.microsoft.com/office/drawing/2014/main" id="{00000000-0008-0000-1300-00001F000000}"/>
            </a:ext>
          </a:extLst>
        </xdr:cNvPr>
        <xdr:cNvSpPr txBox="1">
          <a:spLocks noChangeArrowheads="1"/>
        </xdr:cNvSpPr>
      </xdr:nvSpPr>
      <xdr:spPr bwMode="auto">
        <a:xfrm>
          <a:off x="9300882" y="2991971"/>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10</xdr:col>
      <xdr:colOff>190500</xdr:colOff>
      <xdr:row>0</xdr:row>
      <xdr:rowOff>123825</xdr:rowOff>
    </xdr:from>
    <xdr:to>
      <xdr:col>11</xdr:col>
      <xdr:colOff>392414</xdr:colOff>
      <xdr:row>2</xdr:row>
      <xdr:rowOff>0</xdr:rowOff>
    </xdr:to>
    <xdr:sp macro="" textlink="">
      <xdr:nvSpPr>
        <xdr:cNvPr id="26" name="Text Box 1">
          <a:extLst>
            <a:ext uri="{FF2B5EF4-FFF2-40B4-BE49-F238E27FC236}">
              <a16:creationId xmlns:a16="http://schemas.microsoft.com/office/drawing/2014/main" id="{00000000-0008-0000-1300-00001A000000}"/>
            </a:ext>
          </a:extLst>
        </xdr:cNvPr>
        <xdr:cNvSpPr txBox="1">
          <a:spLocks noChangeArrowheads="1"/>
        </xdr:cNvSpPr>
      </xdr:nvSpPr>
      <xdr:spPr bwMode="auto">
        <a:xfrm>
          <a:off x="8067675" y="123825"/>
          <a:ext cx="4572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twoCellAnchor editAs="oneCell">
    <xdr:from>
      <xdr:col>5</xdr:col>
      <xdr:colOff>0</xdr:colOff>
      <xdr:row>22</xdr:row>
      <xdr:rowOff>0</xdr:rowOff>
    </xdr:from>
    <xdr:to>
      <xdr:col>5</xdr:col>
      <xdr:colOff>95250</xdr:colOff>
      <xdr:row>23</xdr:row>
      <xdr:rowOff>76197</xdr:rowOff>
    </xdr:to>
    <xdr:sp macro="" textlink="">
      <xdr:nvSpPr>
        <xdr:cNvPr id="27" name="Text Box 15">
          <a:extLst>
            <a:ext uri="{FF2B5EF4-FFF2-40B4-BE49-F238E27FC236}">
              <a16:creationId xmlns:a16="http://schemas.microsoft.com/office/drawing/2014/main" id="{00000000-0008-0000-1300-00001B000000}"/>
            </a:ext>
          </a:extLst>
        </xdr:cNvPr>
        <xdr:cNvSpPr txBox="1">
          <a:spLocks noChangeArrowheads="1"/>
        </xdr:cNvSpPr>
      </xdr:nvSpPr>
      <xdr:spPr bwMode="auto">
        <a:xfrm>
          <a:off x="4324350" y="4705350"/>
          <a:ext cx="85725" cy="21907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13</xdr:row>
      <xdr:rowOff>0</xdr:rowOff>
    </xdr:from>
    <xdr:to>
      <xdr:col>12</xdr:col>
      <xdr:colOff>95250</xdr:colOff>
      <xdr:row>14</xdr:row>
      <xdr:rowOff>55244</xdr:rowOff>
    </xdr:to>
    <xdr:sp macro="" textlink="">
      <xdr:nvSpPr>
        <xdr:cNvPr id="29" name="Text Box 15">
          <a:extLst>
            <a:ext uri="{FF2B5EF4-FFF2-40B4-BE49-F238E27FC236}">
              <a16:creationId xmlns:a16="http://schemas.microsoft.com/office/drawing/2014/main" id="{00000000-0008-0000-1300-00001D000000}"/>
            </a:ext>
          </a:extLst>
        </xdr:cNvPr>
        <xdr:cNvSpPr txBox="1">
          <a:spLocks noChangeArrowheads="1"/>
        </xdr:cNvSpPr>
      </xdr:nvSpPr>
      <xdr:spPr bwMode="auto">
        <a:xfrm>
          <a:off x="8562975" y="2819400"/>
          <a:ext cx="85725" cy="22859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11</xdr:row>
      <xdr:rowOff>0</xdr:rowOff>
    </xdr:from>
    <xdr:to>
      <xdr:col>12</xdr:col>
      <xdr:colOff>95250</xdr:colOff>
      <xdr:row>12</xdr:row>
      <xdr:rowOff>57152</xdr:rowOff>
    </xdr:to>
    <xdr:sp macro="" textlink="">
      <xdr:nvSpPr>
        <xdr:cNvPr id="34" name="Text Box 15">
          <a:extLst>
            <a:ext uri="{FF2B5EF4-FFF2-40B4-BE49-F238E27FC236}">
              <a16:creationId xmlns:a16="http://schemas.microsoft.com/office/drawing/2014/main" id="{00000000-0008-0000-1300-000022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71718</xdr:colOff>
      <xdr:row>1</xdr:row>
      <xdr:rowOff>53788</xdr:rowOff>
    </xdr:from>
    <xdr:to>
      <xdr:col>2</xdr:col>
      <xdr:colOff>550255</xdr:colOff>
      <xdr:row>6</xdr:row>
      <xdr:rowOff>28893</xdr:rowOff>
    </xdr:to>
    <xdr:pic>
      <xdr:nvPicPr>
        <xdr:cNvPr id="37" name="Picture 36">
          <a:extLst>
            <a:ext uri="{FF2B5EF4-FFF2-40B4-BE49-F238E27FC236}">
              <a16:creationId xmlns:a16="http://schemas.microsoft.com/office/drawing/2014/main" id="{00000000-0008-0000-1300-00002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57518" y="244288"/>
          <a:ext cx="886207" cy="883790"/>
        </a:xfrm>
        <a:prstGeom prst="rect">
          <a:avLst/>
        </a:prstGeom>
      </xdr:spPr>
    </xdr:pic>
    <xdr:clientData/>
  </xdr:twoCellAnchor>
  <xdr:twoCellAnchor>
    <xdr:from>
      <xdr:col>2</xdr:col>
      <xdr:colOff>833718</xdr:colOff>
      <xdr:row>1</xdr:row>
      <xdr:rowOff>125505</xdr:rowOff>
    </xdr:from>
    <xdr:to>
      <xdr:col>8</xdr:col>
      <xdr:colOff>397076</xdr:colOff>
      <xdr:row>7</xdr:row>
      <xdr:rowOff>39744</xdr:rowOff>
    </xdr:to>
    <xdr:sp macro="" textlink="">
      <xdr:nvSpPr>
        <xdr:cNvPr id="38" name="TextBox 37">
          <a:extLst>
            <a:ext uri="{FF2B5EF4-FFF2-40B4-BE49-F238E27FC236}">
              <a16:creationId xmlns:a16="http://schemas.microsoft.com/office/drawing/2014/main" id="{00000000-0008-0000-1300-000026000000}"/>
            </a:ext>
          </a:extLst>
        </xdr:cNvPr>
        <xdr:cNvSpPr txBox="1"/>
      </xdr:nvSpPr>
      <xdr:spPr>
        <a:xfrm>
          <a:off x="1938618" y="316005"/>
          <a:ext cx="4878308" cy="9715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3000" b="0" cap="none" baseline="0">
              <a:solidFill>
                <a:schemeClr val="accent1"/>
              </a:solidFill>
              <a:latin typeface="+mn-lt"/>
            </a:rPr>
            <a:t>Spotlight:</a:t>
          </a:r>
          <a:br>
            <a:rPr lang="en-AU" sz="1500" cap="all" baseline="0">
              <a:solidFill>
                <a:schemeClr val="accent1"/>
              </a:solidFill>
              <a:latin typeface="+mn-lt"/>
            </a:rPr>
          </a:br>
          <a:r>
            <a:rPr lang="en-AU" sz="1500" cap="none" baseline="0">
              <a:solidFill>
                <a:schemeClr val="accent1"/>
              </a:solidFill>
              <a:latin typeface="+mn-lt"/>
            </a:rPr>
            <a:t>Infrastructure</a:t>
          </a:r>
        </a:p>
        <a:p>
          <a:endParaRPr lang="en-AU" sz="1000" b="1" cap="none" baseline="0">
            <a:solidFill>
              <a:schemeClr val="accent1"/>
            </a:solidFill>
            <a:latin typeface="+mn-lt"/>
          </a:endParaRPr>
        </a:p>
        <a:p>
          <a:endParaRPr lang="en-AU" sz="1500" cap="none" baseline="0">
            <a:solidFill>
              <a:schemeClr val="bg1"/>
            </a:solidFill>
            <a:latin typeface="+mn-lt"/>
          </a:endParaRPr>
        </a:p>
      </xdr:txBody>
    </xdr:sp>
    <xdr:clientData/>
  </xdr:twoCellAnchor>
  <xdr:oneCellAnchor>
    <xdr:from>
      <xdr:col>12</xdr:col>
      <xdr:colOff>0</xdr:colOff>
      <xdr:row>13</xdr:row>
      <xdr:rowOff>0</xdr:rowOff>
    </xdr:from>
    <xdr:ext cx="85725" cy="226919"/>
    <xdr:sp macro="" textlink="">
      <xdr:nvSpPr>
        <xdr:cNvPr id="40" name="Text Box 15">
          <a:extLst>
            <a:ext uri="{FF2B5EF4-FFF2-40B4-BE49-F238E27FC236}">
              <a16:creationId xmlns:a16="http://schemas.microsoft.com/office/drawing/2014/main" id="{00000000-0008-0000-1300-000028000000}"/>
            </a:ext>
          </a:extLst>
        </xdr:cNvPr>
        <xdr:cNvSpPr txBox="1">
          <a:spLocks noChangeArrowheads="1"/>
        </xdr:cNvSpPr>
      </xdr:nvSpPr>
      <xdr:spPr bwMode="auto">
        <a:xfrm>
          <a:off x="8562975" y="2819400"/>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xdr:row>
      <xdr:rowOff>0</xdr:rowOff>
    </xdr:from>
    <xdr:ext cx="85725" cy="228602"/>
    <xdr:sp macro="" textlink="">
      <xdr:nvSpPr>
        <xdr:cNvPr id="55" name="Text Box 15">
          <a:extLst>
            <a:ext uri="{FF2B5EF4-FFF2-40B4-BE49-F238E27FC236}">
              <a16:creationId xmlns:a16="http://schemas.microsoft.com/office/drawing/2014/main" id="{00000000-0008-0000-1300-000037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xdr:row>
      <xdr:rowOff>0</xdr:rowOff>
    </xdr:from>
    <xdr:ext cx="85725" cy="228602"/>
    <xdr:sp macro="" textlink="">
      <xdr:nvSpPr>
        <xdr:cNvPr id="56" name="Text Box 15">
          <a:extLst>
            <a:ext uri="{FF2B5EF4-FFF2-40B4-BE49-F238E27FC236}">
              <a16:creationId xmlns:a16="http://schemas.microsoft.com/office/drawing/2014/main" id="{00000000-0008-0000-1300-000038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57" name="Text Box 15">
          <a:extLst>
            <a:ext uri="{FF2B5EF4-FFF2-40B4-BE49-F238E27FC236}">
              <a16:creationId xmlns:a16="http://schemas.microsoft.com/office/drawing/2014/main" id="{00000000-0008-0000-1300-000039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58" name="Text Box 15">
          <a:extLst>
            <a:ext uri="{FF2B5EF4-FFF2-40B4-BE49-F238E27FC236}">
              <a16:creationId xmlns:a16="http://schemas.microsoft.com/office/drawing/2014/main" id="{00000000-0008-0000-1300-00003A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59" name="Text Box 15">
          <a:extLst>
            <a:ext uri="{FF2B5EF4-FFF2-40B4-BE49-F238E27FC236}">
              <a16:creationId xmlns:a16="http://schemas.microsoft.com/office/drawing/2014/main" id="{00000000-0008-0000-1300-00003B000000}"/>
            </a:ext>
          </a:extLst>
        </xdr:cNvPr>
        <xdr:cNvSpPr txBox="1">
          <a:spLocks noChangeArrowheads="1"/>
        </xdr:cNvSpPr>
      </xdr:nvSpPr>
      <xdr:spPr bwMode="auto">
        <a:xfrm>
          <a:off x="8562975" y="263842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60" name="Text Box 15">
          <a:extLst>
            <a:ext uri="{FF2B5EF4-FFF2-40B4-BE49-F238E27FC236}">
              <a16:creationId xmlns:a16="http://schemas.microsoft.com/office/drawing/2014/main" id="{00000000-0008-0000-1300-00003C000000}"/>
            </a:ext>
          </a:extLst>
        </xdr:cNvPr>
        <xdr:cNvSpPr txBox="1">
          <a:spLocks noChangeArrowheads="1"/>
        </xdr:cNvSpPr>
      </xdr:nvSpPr>
      <xdr:spPr bwMode="auto">
        <a:xfrm>
          <a:off x="8562975" y="263842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61" name="Text Box 15">
          <a:extLst>
            <a:ext uri="{FF2B5EF4-FFF2-40B4-BE49-F238E27FC236}">
              <a16:creationId xmlns:a16="http://schemas.microsoft.com/office/drawing/2014/main" id="{00000000-0008-0000-1300-00003D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62" name="Text Box 15">
          <a:extLst>
            <a:ext uri="{FF2B5EF4-FFF2-40B4-BE49-F238E27FC236}">
              <a16:creationId xmlns:a16="http://schemas.microsoft.com/office/drawing/2014/main" id="{00000000-0008-0000-1300-00003E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63" name="Text Box 15">
          <a:extLst>
            <a:ext uri="{FF2B5EF4-FFF2-40B4-BE49-F238E27FC236}">
              <a16:creationId xmlns:a16="http://schemas.microsoft.com/office/drawing/2014/main" id="{00000000-0008-0000-1300-00003F000000}"/>
            </a:ext>
          </a:extLst>
        </xdr:cNvPr>
        <xdr:cNvSpPr txBox="1">
          <a:spLocks noChangeArrowheads="1"/>
        </xdr:cNvSpPr>
      </xdr:nvSpPr>
      <xdr:spPr bwMode="auto">
        <a:xfrm>
          <a:off x="8562975" y="263842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64" name="Text Box 15">
          <a:extLst>
            <a:ext uri="{FF2B5EF4-FFF2-40B4-BE49-F238E27FC236}">
              <a16:creationId xmlns:a16="http://schemas.microsoft.com/office/drawing/2014/main" id="{00000000-0008-0000-1300-000040000000}"/>
            </a:ext>
          </a:extLst>
        </xdr:cNvPr>
        <xdr:cNvSpPr txBox="1">
          <a:spLocks noChangeArrowheads="1"/>
        </xdr:cNvSpPr>
      </xdr:nvSpPr>
      <xdr:spPr bwMode="auto">
        <a:xfrm>
          <a:off x="8562975" y="263842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12</xdr:col>
      <xdr:colOff>0</xdr:colOff>
      <xdr:row>11</xdr:row>
      <xdr:rowOff>0</xdr:rowOff>
    </xdr:from>
    <xdr:to>
      <xdr:col>12</xdr:col>
      <xdr:colOff>95250</xdr:colOff>
      <xdr:row>12</xdr:row>
      <xdr:rowOff>57152</xdr:rowOff>
    </xdr:to>
    <xdr:sp macro="" textlink="">
      <xdr:nvSpPr>
        <xdr:cNvPr id="65" name="Text Box 15">
          <a:extLst>
            <a:ext uri="{FF2B5EF4-FFF2-40B4-BE49-F238E27FC236}">
              <a16:creationId xmlns:a16="http://schemas.microsoft.com/office/drawing/2014/main" id="{00000000-0008-0000-1300-000041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12</xdr:col>
      <xdr:colOff>0</xdr:colOff>
      <xdr:row>12</xdr:row>
      <xdr:rowOff>0</xdr:rowOff>
    </xdr:from>
    <xdr:ext cx="85725" cy="228602"/>
    <xdr:sp macro="" textlink="">
      <xdr:nvSpPr>
        <xdr:cNvPr id="66" name="Text Box 15">
          <a:extLst>
            <a:ext uri="{FF2B5EF4-FFF2-40B4-BE49-F238E27FC236}">
              <a16:creationId xmlns:a16="http://schemas.microsoft.com/office/drawing/2014/main" id="{00000000-0008-0000-1300-000042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xdr:row>
      <xdr:rowOff>0</xdr:rowOff>
    </xdr:from>
    <xdr:ext cx="85725" cy="228602"/>
    <xdr:sp macro="" textlink="">
      <xdr:nvSpPr>
        <xdr:cNvPr id="67" name="Text Box 15">
          <a:extLst>
            <a:ext uri="{FF2B5EF4-FFF2-40B4-BE49-F238E27FC236}">
              <a16:creationId xmlns:a16="http://schemas.microsoft.com/office/drawing/2014/main" id="{00000000-0008-0000-1300-000043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xdr:row>
      <xdr:rowOff>0</xdr:rowOff>
    </xdr:from>
    <xdr:ext cx="85725" cy="228602"/>
    <xdr:sp macro="" textlink="">
      <xdr:nvSpPr>
        <xdr:cNvPr id="68" name="Text Box 15">
          <a:extLst>
            <a:ext uri="{FF2B5EF4-FFF2-40B4-BE49-F238E27FC236}">
              <a16:creationId xmlns:a16="http://schemas.microsoft.com/office/drawing/2014/main" id="{00000000-0008-0000-1300-000044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69" name="Text Box 15">
          <a:extLst>
            <a:ext uri="{FF2B5EF4-FFF2-40B4-BE49-F238E27FC236}">
              <a16:creationId xmlns:a16="http://schemas.microsoft.com/office/drawing/2014/main" id="{00000000-0008-0000-1300-000045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70" name="Text Box 15">
          <a:extLst>
            <a:ext uri="{FF2B5EF4-FFF2-40B4-BE49-F238E27FC236}">
              <a16:creationId xmlns:a16="http://schemas.microsoft.com/office/drawing/2014/main" id="{00000000-0008-0000-1300-000046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71" name="Text Box 15">
          <a:extLst>
            <a:ext uri="{FF2B5EF4-FFF2-40B4-BE49-F238E27FC236}">
              <a16:creationId xmlns:a16="http://schemas.microsoft.com/office/drawing/2014/main" id="{00000000-0008-0000-1300-000047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72" name="Text Box 15">
          <a:extLst>
            <a:ext uri="{FF2B5EF4-FFF2-40B4-BE49-F238E27FC236}">
              <a16:creationId xmlns:a16="http://schemas.microsoft.com/office/drawing/2014/main" id="{00000000-0008-0000-1300-000048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73" name="Text Box 15">
          <a:extLst>
            <a:ext uri="{FF2B5EF4-FFF2-40B4-BE49-F238E27FC236}">
              <a16:creationId xmlns:a16="http://schemas.microsoft.com/office/drawing/2014/main" id="{00000000-0008-0000-1300-000049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74" name="Text Box 15">
          <a:extLst>
            <a:ext uri="{FF2B5EF4-FFF2-40B4-BE49-F238E27FC236}">
              <a16:creationId xmlns:a16="http://schemas.microsoft.com/office/drawing/2014/main" id="{00000000-0008-0000-1300-00004A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75" name="Text Box 15">
          <a:extLst>
            <a:ext uri="{FF2B5EF4-FFF2-40B4-BE49-F238E27FC236}">
              <a16:creationId xmlns:a16="http://schemas.microsoft.com/office/drawing/2014/main" id="{00000000-0008-0000-1300-00004B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76" name="Text Box 15">
          <a:extLst>
            <a:ext uri="{FF2B5EF4-FFF2-40B4-BE49-F238E27FC236}">
              <a16:creationId xmlns:a16="http://schemas.microsoft.com/office/drawing/2014/main" id="{00000000-0008-0000-1300-00004C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77" name="Text Box 15">
          <a:extLst>
            <a:ext uri="{FF2B5EF4-FFF2-40B4-BE49-F238E27FC236}">
              <a16:creationId xmlns:a16="http://schemas.microsoft.com/office/drawing/2014/main" id="{00000000-0008-0000-1300-00004D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78" name="Text Box 15">
          <a:extLst>
            <a:ext uri="{FF2B5EF4-FFF2-40B4-BE49-F238E27FC236}">
              <a16:creationId xmlns:a16="http://schemas.microsoft.com/office/drawing/2014/main" id="{00000000-0008-0000-1300-00004E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79" name="Text Box 15">
          <a:extLst>
            <a:ext uri="{FF2B5EF4-FFF2-40B4-BE49-F238E27FC236}">
              <a16:creationId xmlns:a16="http://schemas.microsoft.com/office/drawing/2014/main" id="{00000000-0008-0000-1300-00004F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80" name="Text Box 15">
          <a:extLst>
            <a:ext uri="{FF2B5EF4-FFF2-40B4-BE49-F238E27FC236}">
              <a16:creationId xmlns:a16="http://schemas.microsoft.com/office/drawing/2014/main" id="{00000000-0008-0000-1300-000050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81" name="Text Box 15">
          <a:extLst>
            <a:ext uri="{FF2B5EF4-FFF2-40B4-BE49-F238E27FC236}">
              <a16:creationId xmlns:a16="http://schemas.microsoft.com/office/drawing/2014/main" id="{00000000-0008-0000-1300-000051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82" name="Text Box 15">
          <a:extLst>
            <a:ext uri="{FF2B5EF4-FFF2-40B4-BE49-F238E27FC236}">
              <a16:creationId xmlns:a16="http://schemas.microsoft.com/office/drawing/2014/main" id="{00000000-0008-0000-1300-000052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83" name="Text Box 15">
          <a:extLst>
            <a:ext uri="{FF2B5EF4-FFF2-40B4-BE49-F238E27FC236}">
              <a16:creationId xmlns:a16="http://schemas.microsoft.com/office/drawing/2014/main" id="{00000000-0008-0000-1300-000053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84" name="Text Box 15">
          <a:extLst>
            <a:ext uri="{FF2B5EF4-FFF2-40B4-BE49-F238E27FC236}">
              <a16:creationId xmlns:a16="http://schemas.microsoft.com/office/drawing/2014/main" id="{00000000-0008-0000-1300-000054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85" name="Text Box 15">
          <a:extLst>
            <a:ext uri="{FF2B5EF4-FFF2-40B4-BE49-F238E27FC236}">
              <a16:creationId xmlns:a16="http://schemas.microsoft.com/office/drawing/2014/main" id="{00000000-0008-0000-1300-000055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86" name="Text Box 15">
          <a:extLst>
            <a:ext uri="{FF2B5EF4-FFF2-40B4-BE49-F238E27FC236}">
              <a16:creationId xmlns:a16="http://schemas.microsoft.com/office/drawing/2014/main" id="{00000000-0008-0000-1300-000056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87" name="Text Box 15">
          <a:extLst>
            <a:ext uri="{FF2B5EF4-FFF2-40B4-BE49-F238E27FC236}">
              <a16:creationId xmlns:a16="http://schemas.microsoft.com/office/drawing/2014/main" id="{00000000-0008-0000-1300-000057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88" name="Text Box 15">
          <a:extLst>
            <a:ext uri="{FF2B5EF4-FFF2-40B4-BE49-F238E27FC236}">
              <a16:creationId xmlns:a16="http://schemas.microsoft.com/office/drawing/2014/main" id="{00000000-0008-0000-1300-000058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89" name="Text Box 15">
          <a:extLst>
            <a:ext uri="{FF2B5EF4-FFF2-40B4-BE49-F238E27FC236}">
              <a16:creationId xmlns:a16="http://schemas.microsoft.com/office/drawing/2014/main" id="{00000000-0008-0000-1300-000059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xdr:row>
      <xdr:rowOff>0</xdr:rowOff>
    </xdr:from>
    <xdr:ext cx="85725" cy="228602"/>
    <xdr:sp macro="" textlink="">
      <xdr:nvSpPr>
        <xdr:cNvPr id="90" name="Text Box 15">
          <a:extLst>
            <a:ext uri="{FF2B5EF4-FFF2-40B4-BE49-F238E27FC236}">
              <a16:creationId xmlns:a16="http://schemas.microsoft.com/office/drawing/2014/main" id="{00000000-0008-0000-1300-00005A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xdr:row>
      <xdr:rowOff>0</xdr:rowOff>
    </xdr:from>
    <xdr:ext cx="85725" cy="228602"/>
    <xdr:sp macro="" textlink="">
      <xdr:nvSpPr>
        <xdr:cNvPr id="91" name="Text Box 15">
          <a:extLst>
            <a:ext uri="{FF2B5EF4-FFF2-40B4-BE49-F238E27FC236}">
              <a16:creationId xmlns:a16="http://schemas.microsoft.com/office/drawing/2014/main" id="{00000000-0008-0000-1300-00005B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xdr:row>
      <xdr:rowOff>0</xdr:rowOff>
    </xdr:from>
    <xdr:ext cx="85725" cy="228602"/>
    <xdr:sp macro="" textlink="">
      <xdr:nvSpPr>
        <xdr:cNvPr id="92" name="Text Box 15">
          <a:extLst>
            <a:ext uri="{FF2B5EF4-FFF2-40B4-BE49-F238E27FC236}">
              <a16:creationId xmlns:a16="http://schemas.microsoft.com/office/drawing/2014/main" id="{00000000-0008-0000-1300-00005C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93" name="Text Box 15">
          <a:extLst>
            <a:ext uri="{FF2B5EF4-FFF2-40B4-BE49-F238E27FC236}">
              <a16:creationId xmlns:a16="http://schemas.microsoft.com/office/drawing/2014/main" id="{00000000-0008-0000-1300-00005D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94" name="Text Box 15">
          <a:extLst>
            <a:ext uri="{FF2B5EF4-FFF2-40B4-BE49-F238E27FC236}">
              <a16:creationId xmlns:a16="http://schemas.microsoft.com/office/drawing/2014/main" id="{00000000-0008-0000-1300-00005E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95" name="Text Box 15">
          <a:extLst>
            <a:ext uri="{FF2B5EF4-FFF2-40B4-BE49-F238E27FC236}">
              <a16:creationId xmlns:a16="http://schemas.microsoft.com/office/drawing/2014/main" id="{00000000-0008-0000-1300-00005F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96" name="Text Box 15">
          <a:extLst>
            <a:ext uri="{FF2B5EF4-FFF2-40B4-BE49-F238E27FC236}">
              <a16:creationId xmlns:a16="http://schemas.microsoft.com/office/drawing/2014/main" id="{00000000-0008-0000-1300-000060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97" name="Text Box 15">
          <a:extLst>
            <a:ext uri="{FF2B5EF4-FFF2-40B4-BE49-F238E27FC236}">
              <a16:creationId xmlns:a16="http://schemas.microsoft.com/office/drawing/2014/main" id="{00000000-0008-0000-1300-000061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98" name="Text Box 15">
          <a:extLst>
            <a:ext uri="{FF2B5EF4-FFF2-40B4-BE49-F238E27FC236}">
              <a16:creationId xmlns:a16="http://schemas.microsoft.com/office/drawing/2014/main" id="{00000000-0008-0000-1300-000062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99" name="Text Box 15">
          <a:extLst>
            <a:ext uri="{FF2B5EF4-FFF2-40B4-BE49-F238E27FC236}">
              <a16:creationId xmlns:a16="http://schemas.microsoft.com/office/drawing/2014/main" id="{00000000-0008-0000-1300-000063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00" name="Text Box 15">
          <a:extLst>
            <a:ext uri="{FF2B5EF4-FFF2-40B4-BE49-F238E27FC236}">
              <a16:creationId xmlns:a16="http://schemas.microsoft.com/office/drawing/2014/main" id="{00000000-0008-0000-1300-000064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01" name="Text Box 15">
          <a:extLst>
            <a:ext uri="{FF2B5EF4-FFF2-40B4-BE49-F238E27FC236}">
              <a16:creationId xmlns:a16="http://schemas.microsoft.com/office/drawing/2014/main" id="{00000000-0008-0000-1300-000065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02" name="Text Box 15">
          <a:extLst>
            <a:ext uri="{FF2B5EF4-FFF2-40B4-BE49-F238E27FC236}">
              <a16:creationId xmlns:a16="http://schemas.microsoft.com/office/drawing/2014/main" id="{00000000-0008-0000-1300-000066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03" name="Text Box 15">
          <a:extLst>
            <a:ext uri="{FF2B5EF4-FFF2-40B4-BE49-F238E27FC236}">
              <a16:creationId xmlns:a16="http://schemas.microsoft.com/office/drawing/2014/main" id="{00000000-0008-0000-1300-000067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04" name="Text Box 15">
          <a:extLst>
            <a:ext uri="{FF2B5EF4-FFF2-40B4-BE49-F238E27FC236}">
              <a16:creationId xmlns:a16="http://schemas.microsoft.com/office/drawing/2014/main" id="{00000000-0008-0000-1300-000068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05" name="Text Box 15">
          <a:extLst>
            <a:ext uri="{FF2B5EF4-FFF2-40B4-BE49-F238E27FC236}">
              <a16:creationId xmlns:a16="http://schemas.microsoft.com/office/drawing/2014/main" id="{00000000-0008-0000-1300-000069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06" name="Text Box 15">
          <a:extLst>
            <a:ext uri="{FF2B5EF4-FFF2-40B4-BE49-F238E27FC236}">
              <a16:creationId xmlns:a16="http://schemas.microsoft.com/office/drawing/2014/main" id="{00000000-0008-0000-1300-00006A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07" name="Text Box 15">
          <a:extLst>
            <a:ext uri="{FF2B5EF4-FFF2-40B4-BE49-F238E27FC236}">
              <a16:creationId xmlns:a16="http://schemas.microsoft.com/office/drawing/2014/main" id="{00000000-0008-0000-1300-00006B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08" name="Text Box 15">
          <a:extLst>
            <a:ext uri="{FF2B5EF4-FFF2-40B4-BE49-F238E27FC236}">
              <a16:creationId xmlns:a16="http://schemas.microsoft.com/office/drawing/2014/main" id="{00000000-0008-0000-1300-00006C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09" name="Text Box 15">
          <a:extLst>
            <a:ext uri="{FF2B5EF4-FFF2-40B4-BE49-F238E27FC236}">
              <a16:creationId xmlns:a16="http://schemas.microsoft.com/office/drawing/2014/main" id="{00000000-0008-0000-1300-00006D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10" name="Text Box 15">
          <a:extLst>
            <a:ext uri="{FF2B5EF4-FFF2-40B4-BE49-F238E27FC236}">
              <a16:creationId xmlns:a16="http://schemas.microsoft.com/office/drawing/2014/main" id="{00000000-0008-0000-1300-00006E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11" name="Text Box 15">
          <a:extLst>
            <a:ext uri="{FF2B5EF4-FFF2-40B4-BE49-F238E27FC236}">
              <a16:creationId xmlns:a16="http://schemas.microsoft.com/office/drawing/2014/main" id="{00000000-0008-0000-1300-00006F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12" name="Text Box 15">
          <a:extLst>
            <a:ext uri="{FF2B5EF4-FFF2-40B4-BE49-F238E27FC236}">
              <a16:creationId xmlns:a16="http://schemas.microsoft.com/office/drawing/2014/main" id="{00000000-0008-0000-1300-000070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13" name="Text Box 15">
          <a:extLst>
            <a:ext uri="{FF2B5EF4-FFF2-40B4-BE49-F238E27FC236}">
              <a16:creationId xmlns:a16="http://schemas.microsoft.com/office/drawing/2014/main" id="{00000000-0008-0000-1300-000071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xdr:row>
      <xdr:rowOff>0</xdr:rowOff>
    </xdr:from>
    <xdr:ext cx="85725" cy="228602"/>
    <xdr:sp macro="" textlink="">
      <xdr:nvSpPr>
        <xdr:cNvPr id="114" name="Text Box 15">
          <a:extLst>
            <a:ext uri="{FF2B5EF4-FFF2-40B4-BE49-F238E27FC236}">
              <a16:creationId xmlns:a16="http://schemas.microsoft.com/office/drawing/2014/main" id="{00000000-0008-0000-1300-000072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xdr:row>
      <xdr:rowOff>0</xdr:rowOff>
    </xdr:from>
    <xdr:ext cx="85725" cy="228602"/>
    <xdr:sp macro="" textlink="">
      <xdr:nvSpPr>
        <xdr:cNvPr id="115" name="Text Box 15">
          <a:extLst>
            <a:ext uri="{FF2B5EF4-FFF2-40B4-BE49-F238E27FC236}">
              <a16:creationId xmlns:a16="http://schemas.microsoft.com/office/drawing/2014/main" id="{00000000-0008-0000-1300-000073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xdr:row>
      <xdr:rowOff>0</xdr:rowOff>
    </xdr:from>
    <xdr:ext cx="85725" cy="228602"/>
    <xdr:sp macro="" textlink="">
      <xdr:nvSpPr>
        <xdr:cNvPr id="116" name="Text Box 15">
          <a:extLst>
            <a:ext uri="{FF2B5EF4-FFF2-40B4-BE49-F238E27FC236}">
              <a16:creationId xmlns:a16="http://schemas.microsoft.com/office/drawing/2014/main" id="{00000000-0008-0000-1300-000074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117" name="Text Box 15">
          <a:extLst>
            <a:ext uri="{FF2B5EF4-FFF2-40B4-BE49-F238E27FC236}">
              <a16:creationId xmlns:a16="http://schemas.microsoft.com/office/drawing/2014/main" id="{00000000-0008-0000-1300-000075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118" name="Text Box 15">
          <a:extLst>
            <a:ext uri="{FF2B5EF4-FFF2-40B4-BE49-F238E27FC236}">
              <a16:creationId xmlns:a16="http://schemas.microsoft.com/office/drawing/2014/main" id="{00000000-0008-0000-1300-000076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119" name="Text Box 15">
          <a:extLst>
            <a:ext uri="{FF2B5EF4-FFF2-40B4-BE49-F238E27FC236}">
              <a16:creationId xmlns:a16="http://schemas.microsoft.com/office/drawing/2014/main" id="{00000000-0008-0000-1300-000077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20" name="Text Box 15">
          <a:extLst>
            <a:ext uri="{FF2B5EF4-FFF2-40B4-BE49-F238E27FC236}">
              <a16:creationId xmlns:a16="http://schemas.microsoft.com/office/drawing/2014/main" id="{00000000-0008-0000-1300-000078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21" name="Text Box 15">
          <a:extLst>
            <a:ext uri="{FF2B5EF4-FFF2-40B4-BE49-F238E27FC236}">
              <a16:creationId xmlns:a16="http://schemas.microsoft.com/office/drawing/2014/main" id="{00000000-0008-0000-1300-000079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22" name="Text Box 15">
          <a:extLst>
            <a:ext uri="{FF2B5EF4-FFF2-40B4-BE49-F238E27FC236}">
              <a16:creationId xmlns:a16="http://schemas.microsoft.com/office/drawing/2014/main" id="{00000000-0008-0000-1300-00007A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23" name="Text Box 15">
          <a:extLst>
            <a:ext uri="{FF2B5EF4-FFF2-40B4-BE49-F238E27FC236}">
              <a16:creationId xmlns:a16="http://schemas.microsoft.com/office/drawing/2014/main" id="{00000000-0008-0000-1300-00007B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24" name="Text Box 15">
          <a:extLst>
            <a:ext uri="{FF2B5EF4-FFF2-40B4-BE49-F238E27FC236}">
              <a16:creationId xmlns:a16="http://schemas.microsoft.com/office/drawing/2014/main" id="{00000000-0008-0000-1300-00007C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25" name="Text Box 15">
          <a:extLst>
            <a:ext uri="{FF2B5EF4-FFF2-40B4-BE49-F238E27FC236}">
              <a16:creationId xmlns:a16="http://schemas.microsoft.com/office/drawing/2014/main" id="{00000000-0008-0000-1300-00007D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26" name="Text Box 15">
          <a:extLst>
            <a:ext uri="{FF2B5EF4-FFF2-40B4-BE49-F238E27FC236}">
              <a16:creationId xmlns:a16="http://schemas.microsoft.com/office/drawing/2014/main" id="{00000000-0008-0000-1300-00007E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27" name="Text Box 15">
          <a:extLst>
            <a:ext uri="{FF2B5EF4-FFF2-40B4-BE49-F238E27FC236}">
              <a16:creationId xmlns:a16="http://schemas.microsoft.com/office/drawing/2014/main" id="{00000000-0008-0000-1300-00007F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28" name="Text Box 15">
          <a:extLst>
            <a:ext uri="{FF2B5EF4-FFF2-40B4-BE49-F238E27FC236}">
              <a16:creationId xmlns:a16="http://schemas.microsoft.com/office/drawing/2014/main" id="{00000000-0008-0000-1300-000080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9" name="Text Box 15">
          <a:extLst>
            <a:ext uri="{FF2B5EF4-FFF2-40B4-BE49-F238E27FC236}">
              <a16:creationId xmlns:a16="http://schemas.microsoft.com/office/drawing/2014/main" id="{00000000-0008-0000-1300-000081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30" name="Text Box 15">
          <a:extLst>
            <a:ext uri="{FF2B5EF4-FFF2-40B4-BE49-F238E27FC236}">
              <a16:creationId xmlns:a16="http://schemas.microsoft.com/office/drawing/2014/main" id="{00000000-0008-0000-1300-000082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31" name="Text Box 15">
          <a:extLst>
            <a:ext uri="{FF2B5EF4-FFF2-40B4-BE49-F238E27FC236}">
              <a16:creationId xmlns:a16="http://schemas.microsoft.com/office/drawing/2014/main" id="{00000000-0008-0000-1300-000083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2" name="Text Box 15">
          <a:extLst>
            <a:ext uri="{FF2B5EF4-FFF2-40B4-BE49-F238E27FC236}">
              <a16:creationId xmlns:a16="http://schemas.microsoft.com/office/drawing/2014/main" id="{00000000-0008-0000-1300-000084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3" name="Text Box 15">
          <a:extLst>
            <a:ext uri="{FF2B5EF4-FFF2-40B4-BE49-F238E27FC236}">
              <a16:creationId xmlns:a16="http://schemas.microsoft.com/office/drawing/2014/main" id="{00000000-0008-0000-1300-000085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4" name="Text Box 15">
          <a:extLst>
            <a:ext uri="{FF2B5EF4-FFF2-40B4-BE49-F238E27FC236}">
              <a16:creationId xmlns:a16="http://schemas.microsoft.com/office/drawing/2014/main" id="{00000000-0008-0000-1300-000086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35" name="Text Box 15">
          <a:extLst>
            <a:ext uri="{FF2B5EF4-FFF2-40B4-BE49-F238E27FC236}">
              <a16:creationId xmlns:a16="http://schemas.microsoft.com/office/drawing/2014/main" id="{00000000-0008-0000-1300-000087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36" name="Text Box 15">
          <a:extLst>
            <a:ext uri="{FF2B5EF4-FFF2-40B4-BE49-F238E27FC236}">
              <a16:creationId xmlns:a16="http://schemas.microsoft.com/office/drawing/2014/main" id="{00000000-0008-0000-1300-000088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37" name="Text Box 15">
          <a:extLst>
            <a:ext uri="{FF2B5EF4-FFF2-40B4-BE49-F238E27FC236}">
              <a16:creationId xmlns:a16="http://schemas.microsoft.com/office/drawing/2014/main" id="{00000000-0008-0000-1300-000089000000}"/>
            </a:ext>
          </a:extLst>
        </xdr:cNvPr>
        <xdr:cNvSpPr txBox="1">
          <a:spLocks noChangeArrowheads="1"/>
        </xdr:cNvSpPr>
      </xdr:nvSpPr>
      <xdr:spPr bwMode="auto">
        <a:xfrm>
          <a:off x="8562975" y="24574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28</xdr:row>
      <xdr:rowOff>0</xdr:rowOff>
    </xdr:from>
    <xdr:ext cx="85725" cy="228602"/>
    <xdr:sp macro="" textlink="">
      <xdr:nvSpPr>
        <xdr:cNvPr id="138" name="Text Box 15">
          <a:extLst>
            <a:ext uri="{FF2B5EF4-FFF2-40B4-BE49-F238E27FC236}">
              <a16:creationId xmlns:a16="http://schemas.microsoft.com/office/drawing/2014/main" id="{00000000-0008-0000-1300-00008A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28</xdr:row>
      <xdr:rowOff>0</xdr:rowOff>
    </xdr:from>
    <xdr:ext cx="85725" cy="228602"/>
    <xdr:sp macro="" textlink="">
      <xdr:nvSpPr>
        <xdr:cNvPr id="139" name="Text Box 15">
          <a:extLst>
            <a:ext uri="{FF2B5EF4-FFF2-40B4-BE49-F238E27FC236}">
              <a16:creationId xmlns:a16="http://schemas.microsoft.com/office/drawing/2014/main" id="{00000000-0008-0000-1300-00008B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28</xdr:row>
      <xdr:rowOff>0</xdr:rowOff>
    </xdr:from>
    <xdr:ext cx="85725" cy="228602"/>
    <xdr:sp macro="" textlink="">
      <xdr:nvSpPr>
        <xdr:cNvPr id="140" name="Text Box 15">
          <a:extLst>
            <a:ext uri="{FF2B5EF4-FFF2-40B4-BE49-F238E27FC236}">
              <a16:creationId xmlns:a16="http://schemas.microsoft.com/office/drawing/2014/main" id="{00000000-0008-0000-1300-00008C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41" name="Text Box 15">
          <a:extLst>
            <a:ext uri="{FF2B5EF4-FFF2-40B4-BE49-F238E27FC236}">
              <a16:creationId xmlns:a16="http://schemas.microsoft.com/office/drawing/2014/main" id="{00000000-0008-0000-1300-00008D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42" name="Text Box 15">
          <a:extLst>
            <a:ext uri="{FF2B5EF4-FFF2-40B4-BE49-F238E27FC236}">
              <a16:creationId xmlns:a16="http://schemas.microsoft.com/office/drawing/2014/main" id="{00000000-0008-0000-1300-00008E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43" name="Text Box 15">
          <a:extLst>
            <a:ext uri="{FF2B5EF4-FFF2-40B4-BE49-F238E27FC236}">
              <a16:creationId xmlns:a16="http://schemas.microsoft.com/office/drawing/2014/main" id="{00000000-0008-0000-1300-00008F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28</xdr:row>
      <xdr:rowOff>0</xdr:rowOff>
    </xdr:from>
    <xdr:ext cx="85725" cy="228602"/>
    <xdr:sp macro="" textlink="">
      <xdr:nvSpPr>
        <xdr:cNvPr id="144" name="Text Box 15">
          <a:extLst>
            <a:ext uri="{FF2B5EF4-FFF2-40B4-BE49-F238E27FC236}">
              <a16:creationId xmlns:a16="http://schemas.microsoft.com/office/drawing/2014/main" id="{00000000-0008-0000-1300-000090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28</xdr:row>
      <xdr:rowOff>0</xdr:rowOff>
    </xdr:from>
    <xdr:ext cx="85725" cy="228602"/>
    <xdr:sp macro="" textlink="">
      <xdr:nvSpPr>
        <xdr:cNvPr id="145" name="Text Box 15">
          <a:extLst>
            <a:ext uri="{FF2B5EF4-FFF2-40B4-BE49-F238E27FC236}">
              <a16:creationId xmlns:a16="http://schemas.microsoft.com/office/drawing/2014/main" id="{00000000-0008-0000-1300-000091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28</xdr:row>
      <xdr:rowOff>0</xdr:rowOff>
    </xdr:from>
    <xdr:ext cx="85725" cy="228602"/>
    <xdr:sp macro="" textlink="">
      <xdr:nvSpPr>
        <xdr:cNvPr id="146" name="Text Box 15">
          <a:extLst>
            <a:ext uri="{FF2B5EF4-FFF2-40B4-BE49-F238E27FC236}">
              <a16:creationId xmlns:a16="http://schemas.microsoft.com/office/drawing/2014/main" id="{00000000-0008-0000-1300-000092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47" name="Text Box 15">
          <a:extLst>
            <a:ext uri="{FF2B5EF4-FFF2-40B4-BE49-F238E27FC236}">
              <a16:creationId xmlns:a16="http://schemas.microsoft.com/office/drawing/2014/main" id="{00000000-0008-0000-1300-000093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48" name="Text Box 15">
          <a:extLst>
            <a:ext uri="{FF2B5EF4-FFF2-40B4-BE49-F238E27FC236}">
              <a16:creationId xmlns:a16="http://schemas.microsoft.com/office/drawing/2014/main" id="{00000000-0008-0000-1300-000094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49" name="Text Box 15">
          <a:extLst>
            <a:ext uri="{FF2B5EF4-FFF2-40B4-BE49-F238E27FC236}">
              <a16:creationId xmlns:a16="http://schemas.microsoft.com/office/drawing/2014/main" id="{00000000-0008-0000-1300-000095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28</xdr:row>
      <xdr:rowOff>0</xdr:rowOff>
    </xdr:from>
    <xdr:ext cx="85725" cy="228602"/>
    <xdr:sp macro="" textlink="">
      <xdr:nvSpPr>
        <xdr:cNvPr id="150" name="Text Box 15">
          <a:extLst>
            <a:ext uri="{FF2B5EF4-FFF2-40B4-BE49-F238E27FC236}">
              <a16:creationId xmlns:a16="http://schemas.microsoft.com/office/drawing/2014/main" id="{00000000-0008-0000-1300-000096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28</xdr:row>
      <xdr:rowOff>0</xdr:rowOff>
    </xdr:from>
    <xdr:ext cx="85725" cy="228602"/>
    <xdr:sp macro="" textlink="">
      <xdr:nvSpPr>
        <xdr:cNvPr id="151" name="Text Box 15">
          <a:extLst>
            <a:ext uri="{FF2B5EF4-FFF2-40B4-BE49-F238E27FC236}">
              <a16:creationId xmlns:a16="http://schemas.microsoft.com/office/drawing/2014/main" id="{00000000-0008-0000-1300-000097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28</xdr:row>
      <xdr:rowOff>0</xdr:rowOff>
    </xdr:from>
    <xdr:ext cx="85725" cy="228602"/>
    <xdr:sp macro="" textlink="">
      <xdr:nvSpPr>
        <xdr:cNvPr id="152" name="Text Box 15">
          <a:extLst>
            <a:ext uri="{FF2B5EF4-FFF2-40B4-BE49-F238E27FC236}">
              <a16:creationId xmlns:a16="http://schemas.microsoft.com/office/drawing/2014/main" id="{00000000-0008-0000-1300-000098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53" name="Text Box 15">
          <a:extLst>
            <a:ext uri="{FF2B5EF4-FFF2-40B4-BE49-F238E27FC236}">
              <a16:creationId xmlns:a16="http://schemas.microsoft.com/office/drawing/2014/main" id="{00000000-0008-0000-1300-000099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54" name="Text Box 15">
          <a:extLst>
            <a:ext uri="{FF2B5EF4-FFF2-40B4-BE49-F238E27FC236}">
              <a16:creationId xmlns:a16="http://schemas.microsoft.com/office/drawing/2014/main" id="{00000000-0008-0000-1300-00009A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55" name="Text Box 15">
          <a:extLst>
            <a:ext uri="{FF2B5EF4-FFF2-40B4-BE49-F238E27FC236}">
              <a16:creationId xmlns:a16="http://schemas.microsoft.com/office/drawing/2014/main" id="{00000000-0008-0000-1300-00009B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56" name="Text Box 15">
          <a:extLst>
            <a:ext uri="{FF2B5EF4-FFF2-40B4-BE49-F238E27FC236}">
              <a16:creationId xmlns:a16="http://schemas.microsoft.com/office/drawing/2014/main" id="{00000000-0008-0000-1300-00009C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57" name="Text Box 15">
          <a:extLst>
            <a:ext uri="{FF2B5EF4-FFF2-40B4-BE49-F238E27FC236}">
              <a16:creationId xmlns:a16="http://schemas.microsoft.com/office/drawing/2014/main" id="{00000000-0008-0000-1300-00009D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58" name="Text Box 15">
          <a:extLst>
            <a:ext uri="{FF2B5EF4-FFF2-40B4-BE49-F238E27FC236}">
              <a16:creationId xmlns:a16="http://schemas.microsoft.com/office/drawing/2014/main" id="{00000000-0008-0000-1300-00009E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59" name="Text Box 15">
          <a:extLst>
            <a:ext uri="{FF2B5EF4-FFF2-40B4-BE49-F238E27FC236}">
              <a16:creationId xmlns:a16="http://schemas.microsoft.com/office/drawing/2014/main" id="{00000000-0008-0000-1300-00009F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60" name="Text Box 15">
          <a:extLst>
            <a:ext uri="{FF2B5EF4-FFF2-40B4-BE49-F238E27FC236}">
              <a16:creationId xmlns:a16="http://schemas.microsoft.com/office/drawing/2014/main" id="{00000000-0008-0000-1300-0000A0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61" name="Text Box 15">
          <a:extLst>
            <a:ext uri="{FF2B5EF4-FFF2-40B4-BE49-F238E27FC236}">
              <a16:creationId xmlns:a16="http://schemas.microsoft.com/office/drawing/2014/main" id="{00000000-0008-0000-1300-0000A1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62" name="Text Box 15">
          <a:extLst>
            <a:ext uri="{FF2B5EF4-FFF2-40B4-BE49-F238E27FC236}">
              <a16:creationId xmlns:a16="http://schemas.microsoft.com/office/drawing/2014/main" id="{00000000-0008-0000-1300-0000A2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63" name="Text Box 15">
          <a:extLst>
            <a:ext uri="{FF2B5EF4-FFF2-40B4-BE49-F238E27FC236}">
              <a16:creationId xmlns:a16="http://schemas.microsoft.com/office/drawing/2014/main" id="{00000000-0008-0000-1300-0000A3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64" name="Text Box 15">
          <a:extLst>
            <a:ext uri="{FF2B5EF4-FFF2-40B4-BE49-F238E27FC236}">
              <a16:creationId xmlns:a16="http://schemas.microsoft.com/office/drawing/2014/main" id="{00000000-0008-0000-1300-0000A4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65" name="Text Box 15">
          <a:extLst>
            <a:ext uri="{FF2B5EF4-FFF2-40B4-BE49-F238E27FC236}">
              <a16:creationId xmlns:a16="http://schemas.microsoft.com/office/drawing/2014/main" id="{00000000-0008-0000-1300-0000A5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66" name="Text Box 15">
          <a:extLst>
            <a:ext uri="{FF2B5EF4-FFF2-40B4-BE49-F238E27FC236}">
              <a16:creationId xmlns:a16="http://schemas.microsoft.com/office/drawing/2014/main" id="{00000000-0008-0000-1300-0000A6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67" name="Text Box 15">
          <a:extLst>
            <a:ext uri="{FF2B5EF4-FFF2-40B4-BE49-F238E27FC236}">
              <a16:creationId xmlns:a16="http://schemas.microsoft.com/office/drawing/2014/main" id="{00000000-0008-0000-1300-0000A7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68" name="Text Box 15">
          <a:extLst>
            <a:ext uri="{FF2B5EF4-FFF2-40B4-BE49-F238E27FC236}">
              <a16:creationId xmlns:a16="http://schemas.microsoft.com/office/drawing/2014/main" id="{00000000-0008-0000-1300-0000A8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69" name="Text Box 15">
          <a:extLst>
            <a:ext uri="{FF2B5EF4-FFF2-40B4-BE49-F238E27FC236}">
              <a16:creationId xmlns:a16="http://schemas.microsoft.com/office/drawing/2014/main" id="{00000000-0008-0000-1300-0000A9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29</xdr:row>
      <xdr:rowOff>0</xdr:rowOff>
    </xdr:from>
    <xdr:ext cx="85725" cy="228602"/>
    <xdr:sp macro="" textlink="">
      <xdr:nvSpPr>
        <xdr:cNvPr id="170" name="Text Box 15">
          <a:extLst>
            <a:ext uri="{FF2B5EF4-FFF2-40B4-BE49-F238E27FC236}">
              <a16:creationId xmlns:a16="http://schemas.microsoft.com/office/drawing/2014/main" id="{00000000-0008-0000-1300-0000AA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71" name="Text Box 15">
          <a:extLst>
            <a:ext uri="{FF2B5EF4-FFF2-40B4-BE49-F238E27FC236}">
              <a16:creationId xmlns:a16="http://schemas.microsoft.com/office/drawing/2014/main" id="{00000000-0008-0000-1300-0000AB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72" name="Text Box 15">
          <a:extLst>
            <a:ext uri="{FF2B5EF4-FFF2-40B4-BE49-F238E27FC236}">
              <a16:creationId xmlns:a16="http://schemas.microsoft.com/office/drawing/2014/main" id="{00000000-0008-0000-1300-0000AC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73" name="Text Box 15">
          <a:extLst>
            <a:ext uri="{FF2B5EF4-FFF2-40B4-BE49-F238E27FC236}">
              <a16:creationId xmlns:a16="http://schemas.microsoft.com/office/drawing/2014/main" id="{00000000-0008-0000-1300-0000AD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74" name="Text Box 15">
          <a:extLst>
            <a:ext uri="{FF2B5EF4-FFF2-40B4-BE49-F238E27FC236}">
              <a16:creationId xmlns:a16="http://schemas.microsoft.com/office/drawing/2014/main" id="{00000000-0008-0000-1300-0000AE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75" name="Text Box 15">
          <a:extLst>
            <a:ext uri="{FF2B5EF4-FFF2-40B4-BE49-F238E27FC236}">
              <a16:creationId xmlns:a16="http://schemas.microsoft.com/office/drawing/2014/main" id="{00000000-0008-0000-1300-0000AF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76" name="Text Box 15">
          <a:extLst>
            <a:ext uri="{FF2B5EF4-FFF2-40B4-BE49-F238E27FC236}">
              <a16:creationId xmlns:a16="http://schemas.microsoft.com/office/drawing/2014/main" id="{00000000-0008-0000-1300-0000B0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177" name="Text Box 15">
          <a:extLst>
            <a:ext uri="{FF2B5EF4-FFF2-40B4-BE49-F238E27FC236}">
              <a16:creationId xmlns:a16="http://schemas.microsoft.com/office/drawing/2014/main" id="{00000000-0008-0000-1300-0000B1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178" name="Text Box 15">
          <a:extLst>
            <a:ext uri="{FF2B5EF4-FFF2-40B4-BE49-F238E27FC236}">
              <a16:creationId xmlns:a16="http://schemas.microsoft.com/office/drawing/2014/main" id="{00000000-0008-0000-1300-0000B2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179" name="Text Box 15">
          <a:extLst>
            <a:ext uri="{FF2B5EF4-FFF2-40B4-BE49-F238E27FC236}">
              <a16:creationId xmlns:a16="http://schemas.microsoft.com/office/drawing/2014/main" id="{00000000-0008-0000-1300-0000B3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80" name="Text Box 15">
          <a:extLst>
            <a:ext uri="{FF2B5EF4-FFF2-40B4-BE49-F238E27FC236}">
              <a16:creationId xmlns:a16="http://schemas.microsoft.com/office/drawing/2014/main" id="{00000000-0008-0000-1300-0000B4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81" name="Text Box 15">
          <a:extLst>
            <a:ext uri="{FF2B5EF4-FFF2-40B4-BE49-F238E27FC236}">
              <a16:creationId xmlns:a16="http://schemas.microsoft.com/office/drawing/2014/main" id="{00000000-0008-0000-1300-0000B5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82" name="Text Box 15">
          <a:extLst>
            <a:ext uri="{FF2B5EF4-FFF2-40B4-BE49-F238E27FC236}">
              <a16:creationId xmlns:a16="http://schemas.microsoft.com/office/drawing/2014/main" id="{00000000-0008-0000-1300-0000B6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183" name="Text Box 15">
          <a:extLst>
            <a:ext uri="{FF2B5EF4-FFF2-40B4-BE49-F238E27FC236}">
              <a16:creationId xmlns:a16="http://schemas.microsoft.com/office/drawing/2014/main" id="{00000000-0008-0000-1300-0000B7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184" name="Text Box 15">
          <a:extLst>
            <a:ext uri="{FF2B5EF4-FFF2-40B4-BE49-F238E27FC236}">
              <a16:creationId xmlns:a16="http://schemas.microsoft.com/office/drawing/2014/main" id="{00000000-0008-0000-1300-0000B8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185" name="Text Box 15">
          <a:extLst>
            <a:ext uri="{FF2B5EF4-FFF2-40B4-BE49-F238E27FC236}">
              <a16:creationId xmlns:a16="http://schemas.microsoft.com/office/drawing/2014/main" id="{00000000-0008-0000-1300-0000B9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86" name="Text Box 15">
          <a:extLst>
            <a:ext uri="{FF2B5EF4-FFF2-40B4-BE49-F238E27FC236}">
              <a16:creationId xmlns:a16="http://schemas.microsoft.com/office/drawing/2014/main" id="{00000000-0008-0000-1300-0000BA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187" name="Text Box 15">
          <a:extLst>
            <a:ext uri="{FF2B5EF4-FFF2-40B4-BE49-F238E27FC236}">
              <a16:creationId xmlns:a16="http://schemas.microsoft.com/office/drawing/2014/main" id="{00000000-0008-0000-1300-0000BB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30</xdr:row>
      <xdr:rowOff>0</xdr:rowOff>
    </xdr:from>
    <xdr:ext cx="85725" cy="228602"/>
    <xdr:sp macro="" textlink="">
      <xdr:nvSpPr>
        <xdr:cNvPr id="307" name="Text Box 15">
          <a:extLst>
            <a:ext uri="{FF2B5EF4-FFF2-40B4-BE49-F238E27FC236}">
              <a16:creationId xmlns:a16="http://schemas.microsoft.com/office/drawing/2014/main" id="{00000000-0008-0000-1300-0000BC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endParaRPr lang="en-AU"/>
        </a:p>
      </xdr:txBody>
    </xdr:sp>
    <xdr:clientData/>
  </xdr:oneCellAnchor>
  <xdr:oneCellAnchor>
    <xdr:from>
      <xdr:col>12</xdr:col>
      <xdr:colOff>0</xdr:colOff>
      <xdr:row>31</xdr:row>
      <xdr:rowOff>0</xdr:rowOff>
    </xdr:from>
    <xdr:ext cx="85725" cy="228602"/>
    <xdr:sp macro="" textlink="">
      <xdr:nvSpPr>
        <xdr:cNvPr id="189" name="Text Box 15">
          <a:extLst>
            <a:ext uri="{FF2B5EF4-FFF2-40B4-BE49-F238E27FC236}">
              <a16:creationId xmlns:a16="http://schemas.microsoft.com/office/drawing/2014/main" id="{00000000-0008-0000-1300-0000BD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190" name="Text Box 15">
          <a:extLst>
            <a:ext uri="{FF2B5EF4-FFF2-40B4-BE49-F238E27FC236}">
              <a16:creationId xmlns:a16="http://schemas.microsoft.com/office/drawing/2014/main" id="{00000000-0008-0000-1300-0000BE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191" name="Text Box 15">
          <a:extLst>
            <a:ext uri="{FF2B5EF4-FFF2-40B4-BE49-F238E27FC236}">
              <a16:creationId xmlns:a16="http://schemas.microsoft.com/office/drawing/2014/main" id="{00000000-0008-0000-1300-0000BF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192" name="Text Box 15">
          <a:extLst>
            <a:ext uri="{FF2B5EF4-FFF2-40B4-BE49-F238E27FC236}">
              <a16:creationId xmlns:a16="http://schemas.microsoft.com/office/drawing/2014/main" id="{00000000-0008-0000-1300-0000C0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193" name="Text Box 15">
          <a:extLst>
            <a:ext uri="{FF2B5EF4-FFF2-40B4-BE49-F238E27FC236}">
              <a16:creationId xmlns:a16="http://schemas.microsoft.com/office/drawing/2014/main" id="{00000000-0008-0000-1300-0000C1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194" name="Text Box 15">
          <a:extLst>
            <a:ext uri="{FF2B5EF4-FFF2-40B4-BE49-F238E27FC236}">
              <a16:creationId xmlns:a16="http://schemas.microsoft.com/office/drawing/2014/main" id="{00000000-0008-0000-1300-0000C2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195" name="Text Box 15">
          <a:extLst>
            <a:ext uri="{FF2B5EF4-FFF2-40B4-BE49-F238E27FC236}">
              <a16:creationId xmlns:a16="http://schemas.microsoft.com/office/drawing/2014/main" id="{00000000-0008-0000-1300-0000C3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196" name="Text Box 15">
          <a:extLst>
            <a:ext uri="{FF2B5EF4-FFF2-40B4-BE49-F238E27FC236}">
              <a16:creationId xmlns:a16="http://schemas.microsoft.com/office/drawing/2014/main" id="{00000000-0008-0000-1300-0000C4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197" name="Text Box 15">
          <a:extLst>
            <a:ext uri="{FF2B5EF4-FFF2-40B4-BE49-F238E27FC236}">
              <a16:creationId xmlns:a16="http://schemas.microsoft.com/office/drawing/2014/main" id="{00000000-0008-0000-1300-0000C5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198" name="Text Box 15">
          <a:extLst>
            <a:ext uri="{FF2B5EF4-FFF2-40B4-BE49-F238E27FC236}">
              <a16:creationId xmlns:a16="http://schemas.microsoft.com/office/drawing/2014/main" id="{00000000-0008-0000-1300-0000C6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199" name="Text Box 15">
          <a:extLst>
            <a:ext uri="{FF2B5EF4-FFF2-40B4-BE49-F238E27FC236}">
              <a16:creationId xmlns:a16="http://schemas.microsoft.com/office/drawing/2014/main" id="{00000000-0008-0000-1300-0000C7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200" name="Text Box 15">
          <a:extLst>
            <a:ext uri="{FF2B5EF4-FFF2-40B4-BE49-F238E27FC236}">
              <a16:creationId xmlns:a16="http://schemas.microsoft.com/office/drawing/2014/main" id="{00000000-0008-0000-1300-0000C8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201" name="Text Box 15">
          <a:extLst>
            <a:ext uri="{FF2B5EF4-FFF2-40B4-BE49-F238E27FC236}">
              <a16:creationId xmlns:a16="http://schemas.microsoft.com/office/drawing/2014/main" id="{00000000-0008-0000-1300-0000C9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202" name="Text Box 15">
          <a:extLst>
            <a:ext uri="{FF2B5EF4-FFF2-40B4-BE49-F238E27FC236}">
              <a16:creationId xmlns:a16="http://schemas.microsoft.com/office/drawing/2014/main" id="{00000000-0008-0000-1300-0000CA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203" name="Text Box 15">
          <a:extLst>
            <a:ext uri="{FF2B5EF4-FFF2-40B4-BE49-F238E27FC236}">
              <a16:creationId xmlns:a16="http://schemas.microsoft.com/office/drawing/2014/main" id="{00000000-0008-0000-1300-0000CB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204" name="Text Box 15">
          <a:extLst>
            <a:ext uri="{FF2B5EF4-FFF2-40B4-BE49-F238E27FC236}">
              <a16:creationId xmlns:a16="http://schemas.microsoft.com/office/drawing/2014/main" id="{00000000-0008-0000-1300-0000CC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205" name="Text Box 15">
          <a:extLst>
            <a:ext uri="{FF2B5EF4-FFF2-40B4-BE49-F238E27FC236}">
              <a16:creationId xmlns:a16="http://schemas.microsoft.com/office/drawing/2014/main" id="{00000000-0008-0000-1300-0000CD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31</xdr:row>
      <xdr:rowOff>0</xdr:rowOff>
    </xdr:from>
    <xdr:ext cx="85725" cy="228602"/>
    <xdr:sp macro="" textlink="">
      <xdr:nvSpPr>
        <xdr:cNvPr id="206" name="Text Box 15">
          <a:extLst>
            <a:ext uri="{FF2B5EF4-FFF2-40B4-BE49-F238E27FC236}">
              <a16:creationId xmlns:a16="http://schemas.microsoft.com/office/drawing/2014/main" id="{00000000-0008-0000-1300-0000CE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207" name="Text Box 15">
          <a:extLst>
            <a:ext uri="{FF2B5EF4-FFF2-40B4-BE49-F238E27FC236}">
              <a16:creationId xmlns:a16="http://schemas.microsoft.com/office/drawing/2014/main" id="{00000000-0008-0000-1300-0000CF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208" name="Text Box 15">
          <a:extLst>
            <a:ext uri="{FF2B5EF4-FFF2-40B4-BE49-F238E27FC236}">
              <a16:creationId xmlns:a16="http://schemas.microsoft.com/office/drawing/2014/main" id="{00000000-0008-0000-1300-0000D0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209" name="Text Box 15">
          <a:extLst>
            <a:ext uri="{FF2B5EF4-FFF2-40B4-BE49-F238E27FC236}">
              <a16:creationId xmlns:a16="http://schemas.microsoft.com/office/drawing/2014/main" id="{00000000-0008-0000-1300-0000D1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210" name="Text Box 15">
          <a:extLst>
            <a:ext uri="{FF2B5EF4-FFF2-40B4-BE49-F238E27FC236}">
              <a16:creationId xmlns:a16="http://schemas.microsoft.com/office/drawing/2014/main" id="{00000000-0008-0000-1300-0000D2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211" name="Text Box 15">
          <a:extLst>
            <a:ext uri="{FF2B5EF4-FFF2-40B4-BE49-F238E27FC236}">
              <a16:creationId xmlns:a16="http://schemas.microsoft.com/office/drawing/2014/main" id="{00000000-0008-0000-1300-0000D3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212" name="Text Box 15">
          <a:extLst>
            <a:ext uri="{FF2B5EF4-FFF2-40B4-BE49-F238E27FC236}">
              <a16:creationId xmlns:a16="http://schemas.microsoft.com/office/drawing/2014/main" id="{00000000-0008-0000-1300-0000D4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13" name="Text Box 15">
          <a:extLst>
            <a:ext uri="{FF2B5EF4-FFF2-40B4-BE49-F238E27FC236}">
              <a16:creationId xmlns:a16="http://schemas.microsoft.com/office/drawing/2014/main" id="{00000000-0008-0000-1300-0000D5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14" name="Text Box 15">
          <a:extLst>
            <a:ext uri="{FF2B5EF4-FFF2-40B4-BE49-F238E27FC236}">
              <a16:creationId xmlns:a16="http://schemas.microsoft.com/office/drawing/2014/main" id="{00000000-0008-0000-1300-0000D6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15" name="Text Box 15">
          <a:extLst>
            <a:ext uri="{FF2B5EF4-FFF2-40B4-BE49-F238E27FC236}">
              <a16:creationId xmlns:a16="http://schemas.microsoft.com/office/drawing/2014/main" id="{00000000-0008-0000-1300-0000D7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216" name="Text Box 15">
          <a:extLst>
            <a:ext uri="{FF2B5EF4-FFF2-40B4-BE49-F238E27FC236}">
              <a16:creationId xmlns:a16="http://schemas.microsoft.com/office/drawing/2014/main" id="{00000000-0008-0000-1300-0000D8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217" name="Text Box 15">
          <a:extLst>
            <a:ext uri="{FF2B5EF4-FFF2-40B4-BE49-F238E27FC236}">
              <a16:creationId xmlns:a16="http://schemas.microsoft.com/office/drawing/2014/main" id="{00000000-0008-0000-1300-0000D9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218" name="Text Box 15">
          <a:extLst>
            <a:ext uri="{FF2B5EF4-FFF2-40B4-BE49-F238E27FC236}">
              <a16:creationId xmlns:a16="http://schemas.microsoft.com/office/drawing/2014/main" id="{00000000-0008-0000-1300-0000DA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19" name="Text Box 15">
          <a:extLst>
            <a:ext uri="{FF2B5EF4-FFF2-40B4-BE49-F238E27FC236}">
              <a16:creationId xmlns:a16="http://schemas.microsoft.com/office/drawing/2014/main" id="{00000000-0008-0000-1300-0000DB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20" name="Text Box 15">
          <a:extLst>
            <a:ext uri="{FF2B5EF4-FFF2-40B4-BE49-F238E27FC236}">
              <a16:creationId xmlns:a16="http://schemas.microsoft.com/office/drawing/2014/main" id="{00000000-0008-0000-1300-0000DC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21" name="Text Box 15">
          <a:extLst>
            <a:ext uri="{FF2B5EF4-FFF2-40B4-BE49-F238E27FC236}">
              <a16:creationId xmlns:a16="http://schemas.microsoft.com/office/drawing/2014/main" id="{00000000-0008-0000-1300-0000DD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222" name="Text Box 15">
          <a:extLst>
            <a:ext uri="{FF2B5EF4-FFF2-40B4-BE49-F238E27FC236}">
              <a16:creationId xmlns:a16="http://schemas.microsoft.com/office/drawing/2014/main" id="{00000000-0008-0000-1300-0000DE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223" name="Text Box 15">
          <a:extLst>
            <a:ext uri="{FF2B5EF4-FFF2-40B4-BE49-F238E27FC236}">
              <a16:creationId xmlns:a16="http://schemas.microsoft.com/office/drawing/2014/main" id="{00000000-0008-0000-1300-0000DF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32</xdr:row>
      <xdr:rowOff>0</xdr:rowOff>
    </xdr:from>
    <xdr:ext cx="85725" cy="228602"/>
    <xdr:sp macro="" textlink="">
      <xdr:nvSpPr>
        <xdr:cNvPr id="224" name="Text Box 15">
          <a:extLst>
            <a:ext uri="{FF2B5EF4-FFF2-40B4-BE49-F238E27FC236}">
              <a16:creationId xmlns:a16="http://schemas.microsoft.com/office/drawing/2014/main" id="{00000000-0008-0000-1300-0000E0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25" name="Text Box 15">
          <a:extLst>
            <a:ext uri="{FF2B5EF4-FFF2-40B4-BE49-F238E27FC236}">
              <a16:creationId xmlns:a16="http://schemas.microsoft.com/office/drawing/2014/main" id="{00000000-0008-0000-1300-0000E1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26" name="Text Box 15">
          <a:extLst>
            <a:ext uri="{FF2B5EF4-FFF2-40B4-BE49-F238E27FC236}">
              <a16:creationId xmlns:a16="http://schemas.microsoft.com/office/drawing/2014/main" id="{00000000-0008-0000-1300-0000E2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27" name="Text Box 15">
          <a:extLst>
            <a:ext uri="{FF2B5EF4-FFF2-40B4-BE49-F238E27FC236}">
              <a16:creationId xmlns:a16="http://schemas.microsoft.com/office/drawing/2014/main" id="{00000000-0008-0000-1300-0000E3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28" name="Text Box 15">
          <a:extLst>
            <a:ext uri="{FF2B5EF4-FFF2-40B4-BE49-F238E27FC236}">
              <a16:creationId xmlns:a16="http://schemas.microsoft.com/office/drawing/2014/main" id="{00000000-0008-0000-1300-0000E4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29" name="Text Box 15">
          <a:extLst>
            <a:ext uri="{FF2B5EF4-FFF2-40B4-BE49-F238E27FC236}">
              <a16:creationId xmlns:a16="http://schemas.microsoft.com/office/drawing/2014/main" id="{00000000-0008-0000-1300-0000E5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30" name="Text Box 15">
          <a:extLst>
            <a:ext uri="{FF2B5EF4-FFF2-40B4-BE49-F238E27FC236}">
              <a16:creationId xmlns:a16="http://schemas.microsoft.com/office/drawing/2014/main" id="{00000000-0008-0000-1300-0000E6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31" name="Text Box 15">
          <a:extLst>
            <a:ext uri="{FF2B5EF4-FFF2-40B4-BE49-F238E27FC236}">
              <a16:creationId xmlns:a16="http://schemas.microsoft.com/office/drawing/2014/main" id="{00000000-0008-0000-1300-0000E7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32" name="Text Box 15">
          <a:extLst>
            <a:ext uri="{FF2B5EF4-FFF2-40B4-BE49-F238E27FC236}">
              <a16:creationId xmlns:a16="http://schemas.microsoft.com/office/drawing/2014/main" id="{00000000-0008-0000-1300-0000E8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33" name="Text Box 15">
          <a:extLst>
            <a:ext uri="{FF2B5EF4-FFF2-40B4-BE49-F238E27FC236}">
              <a16:creationId xmlns:a16="http://schemas.microsoft.com/office/drawing/2014/main" id="{00000000-0008-0000-1300-0000E9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34" name="Text Box 15">
          <a:extLst>
            <a:ext uri="{FF2B5EF4-FFF2-40B4-BE49-F238E27FC236}">
              <a16:creationId xmlns:a16="http://schemas.microsoft.com/office/drawing/2014/main" id="{00000000-0008-0000-1300-0000EA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35" name="Text Box 15">
          <a:extLst>
            <a:ext uri="{FF2B5EF4-FFF2-40B4-BE49-F238E27FC236}">
              <a16:creationId xmlns:a16="http://schemas.microsoft.com/office/drawing/2014/main" id="{00000000-0008-0000-1300-0000EB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36" name="Text Box 15">
          <a:extLst>
            <a:ext uri="{FF2B5EF4-FFF2-40B4-BE49-F238E27FC236}">
              <a16:creationId xmlns:a16="http://schemas.microsoft.com/office/drawing/2014/main" id="{00000000-0008-0000-1300-0000EC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37" name="Text Box 15">
          <a:extLst>
            <a:ext uri="{FF2B5EF4-FFF2-40B4-BE49-F238E27FC236}">
              <a16:creationId xmlns:a16="http://schemas.microsoft.com/office/drawing/2014/main" id="{00000000-0008-0000-1300-0000ED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38" name="Text Box 15">
          <a:extLst>
            <a:ext uri="{FF2B5EF4-FFF2-40B4-BE49-F238E27FC236}">
              <a16:creationId xmlns:a16="http://schemas.microsoft.com/office/drawing/2014/main" id="{00000000-0008-0000-1300-0000EE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39" name="Text Box 15">
          <a:extLst>
            <a:ext uri="{FF2B5EF4-FFF2-40B4-BE49-F238E27FC236}">
              <a16:creationId xmlns:a16="http://schemas.microsoft.com/office/drawing/2014/main" id="{00000000-0008-0000-1300-0000EF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40" name="Text Box 15">
          <a:extLst>
            <a:ext uri="{FF2B5EF4-FFF2-40B4-BE49-F238E27FC236}">
              <a16:creationId xmlns:a16="http://schemas.microsoft.com/office/drawing/2014/main" id="{00000000-0008-0000-1300-0000F0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41" name="Text Box 15">
          <a:extLst>
            <a:ext uri="{FF2B5EF4-FFF2-40B4-BE49-F238E27FC236}">
              <a16:creationId xmlns:a16="http://schemas.microsoft.com/office/drawing/2014/main" id="{00000000-0008-0000-1300-0000F1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33</xdr:row>
      <xdr:rowOff>0</xdr:rowOff>
    </xdr:from>
    <xdr:ext cx="85725" cy="228602"/>
    <xdr:sp macro="" textlink="">
      <xdr:nvSpPr>
        <xdr:cNvPr id="242" name="Text Box 15">
          <a:extLst>
            <a:ext uri="{FF2B5EF4-FFF2-40B4-BE49-F238E27FC236}">
              <a16:creationId xmlns:a16="http://schemas.microsoft.com/office/drawing/2014/main" id="{00000000-0008-0000-1300-0000F2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43" name="Text Box 15">
          <a:extLst>
            <a:ext uri="{FF2B5EF4-FFF2-40B4-BE49-F238E27FC236}">
              <a16:creationId xmlns:a16="http://schemas.microsoft.com/office/drawing/2014/main" id="{00000000-0008-0000-1300-0000F3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44" name="Text Box 15">
          <a:extLst>
            <a:ext uri="{FF2B5EF4-FFF2-40B4-BE49-F238E27FC236}">
              <a16:creationId xmlns:a16="http://schemas.microsoft.com/office/drawing/2014/main" id="{00000000-0008-0000-1300-0000F4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45" name="Text Box 15">
          <a:extLst>
            <a:ext uri="{FF2B5EF4-FFF2-40B4-BE49-F238E27FC236}">
              <a16:creationId xmlns:a16="http://schemas.microsoft.com/office/drawing/2014/main" id="{00000000-0008-0000-1300-0000F5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46" name="Text Box 15">
          <a:extLst>
            <a:ext uri="{FF2B5EF4-FFF2-40B4-BE49-F238E27FC236}">
              <a16:creationId xmlns:a16="http://schemas.microsoft.com/office/drawing/2014/main" id="{00000000-0008-0000-1300-0000F6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47" name="Text Box 15">
          <a:extLst>
            <a:ext uri="{FF2B5EF4-FFF2-40B4-BE49-F238E27FC236}">
              <a16:creationId xmlns:a16="http://schemas.microsoft.com/office/drawing/2014/main" id="{00000000-0008-0000-1300-0000F7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48" name="Text Box 15">
          <a:extLst>
            <a:ext uri="{FF2B5EF4-FFF2-40B4-BE49-F238E27FC236}">
              <a16:creationId xmlns:a16="http://schemas.microsoft.com/office/drawing/2014/main" id="{00000000-0008-0000-1300-0000F8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49" name="Text Box 15">
          <a:extLst>
            <a:ext uri="{FF2B5EF4-FFF2-40B4-BE49-F238E27FC236}">
              <a16:creationId xmlns:a16="http://schemas.microsoft.com/office/drawing/2014/main" id="{00000000-0008-0000-1300-0000F9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50" name="Text Box 15">
          <a:extLst>
            <a:ext uri="{FF2B5EF4-FFF2-40B4-BE49-F238E27FC236}">
              <a16:creationId xmlns:a16="http://schemas.microsoft.com/office/drawing/2014/main" id="{00000000-0008-0000-1300-0000FA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51" name="Text Box 15">
          <a:extLst>
            <a:ext uri="{FF2B5EF4-FFF2-40B4-BE49-F238E27FC236}">
              <a16:creationId xmlns:a16="http://schemas.microsoft.com/office/drawing/2014/main" id="{00000000-0008-0000-1300-0000FB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52" name="Text Box 15">
          <a:extLst>
            <a:ext uri="{FF2B5EF4-FFF2-40B4-BE49-F238E27FC236}">
              <a16:creationId xmlns:a16="http://schemas.microsoft.com/office/drawing/2014/main" id="{00000000-0008-0000-1300-0000FC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53" name="Text Box 15">
          <a:extLst>
            <a:ext uri="{FF2B5EF4-FFF2-40B4-BE49-F238E27FC236}">
              <a16:creationId xmlns:a16="http://schemas.microsoft.com/office/drawing/2014/main" id="{00000000-0008-0000-1300-0000FD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54" name="Text Box 15">
          <a:extLst>
            <a:ext uri="{FF2B5EF4-FFF2-40B4-BE49-F238E27FC236}">
              <a16:creationId xmlns:a16="http://schemas.microsoft.com/office/drawing/2014/main" id="{00000000-0008-0000-1300-0000FE00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55" name="Text Box 15">
          <a:extLst>
            <a:ext uri="{FF2B5EF4-FFF2-40B4-BE49-F238E27FC236}">
              <a16:creationId xmlns:a16="http://schemas.microsoft.com/office/drawing/2014/main" id="{00000000-0008-0000-1300-0000FF00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56" name="Text Box 15">
          <a:extLst>
            <a:ext uri="{FF2B5EF4-FFF2-40B4-BE49-F238E27FC236}">
              <a16:creationId xmlns:a16="http://schemas.microsoft.com/office/drawing/2014/main" id="{00000000-0008-0000-1300-00000001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57" name="Text Box 15">
          <a:extLst>
            <a:ext uri="{FF2B5EF4-FFF2-40B4-BE49-F238E27FC236}">
              <a16:creationId xmlns:a16="http://schemas.microsoft.com/office/drawing/2014/main" id="{00000000-0008-0000-1300-00000101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58" name="Text Box 15">
          <a:extLst>
            <a:ext uri="{FF2B5EF4-FFF2-40B4-BE49-F238E27FC236}">
              <a16:creationId xmlns:a16="http://schemas.microsoft.com/office/drawing/2014/main" id="{00000000-0008-0000-1300-00000201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59" name="Text Box 15">
          <a:extLst>
            <a:ext uri="{FF2B5EF4-FFF2-40B4-BE49-F238E27FC236}">
              <a16:creationId xmlns:a16="http://schemas.microsoft.com/office/drawing/2014/main" id="{00000000-0008-0000-1300-00000301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34</xdr:row>
      <xdr:rowOff>0</xdr:rowOff>
    </xdr:from>
    <xdr:ext cx="85725" cy="228602"/>
    <xdr:sp macro="" textlink="">
      <xdr:nvSpPr>
        <xdr:cNvPr id="260" name="Text Box 15">
          <a:extLst>
            <a:ext uri="{FF2B5EF4-FFF2-40B4-BE49-F238E27FC236}">
              <a16:creationId xmlns:a16="http://schemas.microsoft.com/office/drawing/2014/main" id="{00000000-0008-0000-1300-00000401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61" name="Text Box 15">
          <a:extLst>
            <a:ext uri="{FF2B5EF4-FFF2-40B4-BE49-F238E27FC236}">
              <a16:creationId xmlns:a16="http://schemas.microsoft.com/office/drawing/2014/main" id="{00000000-0008-0000-1300-00000501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62" name="Text Box 15">
          <a:extLst>
            <a:ext uri="{FF2B5EF4-FFF2-40B4-BE49-F238E27FC236}">
              <a16:creationId xmlns:a16="http://schemas.microsoft.com/office/drawing/2014/main" id="{00000000-0008-0000-1300-00000601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63" name="Text Box 15">
          <a:extLst>
            <a:ext uri="{FF2B5EF4-FFF2-40B4-BE49-F238E27FC236}">
              <a16:creationId xmlns:a16="http://schemas.microsoft.com/office/drawing/2014/main" id="{00000000-0008-0000-1300-00000701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64" name="Text Box 15">
          <a:extLst>
            <a:ext uri="{FF2B5EF4-FFF2-40B4-BE49-F238E27FC236}">
              <a16:creationId xmlns:a16="http://schemas.microsoft.com/office/drawing/2014/main" id="{00000000-0008-0000-1300-00000801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65" name="Text Box 15">
          <a:extLst>
            <a:ext uri="{FF2B5EF4-FFF2-40B4-BE49-F238E27FC236}">
              <a16:creationId xmlns:a16="http://schemas.microsoft.com/office/drawing/2014/main" id="{00000000-0008-0000-1300-00000901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66" name="Text Box 15">
          <a:extLst>
            <a:ext uri="{FF2B5EF4-FFF2-40B4-BE49-F238E27FC236}">
              <a16:creationId xmlns:a16="http://schemas.microsoft.com/office/drawing/2014/main" id="{00000000-0008-0000-1300-00000A01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36</xdr:row>
      <xdr:rowOff>0</xdr:rowOff>
    </xdr:from>
    <xdr:ext cx="85725" cy="228602"/>
    <xdr:sp macro="" textlink="">
      <xdr:nvSpPr>
        <xdr:cNvPr id="267" name="Text Box 15">
          <a:extLst>
            <a:ext uri="{FF2B5EF4-FFF2-40B4-BE49-F238E27FC236}">
              <a16:creationId xmlns:a16="http://schemas.microsoft.com/office/drawing/2014/main" id="{00000000-0008-0000-1300-00000B01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36</xdr:row>
      <xdr:rowOff>0</xdr:rowOff>
    </xdr:from>
    <xdr:ext cx="85725" cy="228602"/>
    <xdr:sp macro="" textlink="">
      <xdr:nvSpPr>
        <xdr:cNvPr id="268" name="Text Box 15">
          <a:extLst>
            <a:ext uri="{FF2B5EF4-FFF2-40B4-BE49-F238E27FC236}">
              <a16:creationId xmlns:a16="http://schemas.microsoft.com/office/drawing/2014/main" id="{00000000-0008-0000-1300-00000C01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36</xdr:row>
      <xdr:rowOff>0</xdr:rowOff>
    </xdr:from>
    <xdr:ext cx="85725" cy="228602"/>
    <xdr:sp macro="" textlink="">
      <xdr:nvSpPr>
        <xdr:cNvPr id="269" name="Text Box 15">
          <a:extLst>
            <a:ext uri="{FF2B5EF4-FFF2-40B4-BE49-F238E27FC236}">
              <a16:creationId xmlns:a16="http://schemas.microsoft.com/office/drawing/2014/main" id="{00000000-0008-0000-1300-00000D01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70" name="Text Box 15">
          <a:extLst>
            <a:ext uri="{FF2B5EF4-FFF2-40B4-BE49-F238E27FC236}">
              <a16:creationId xmlns:a16="http://schemas.microsoft.com/office/drawing/2014/main" id="{00000000-0008-0000-1300-00000E01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71" name="Text Box 15">
          <a:extLst>
            <a:ext uri="{FF2B5EF4-FFF2-40B4-BE49-F238E27FC236}">
              <a16:creationId xmlns:a16="http://schemas.microsoft.com/office/drawing/2014/main" id="{00000000-0008-0000-1300-00000F01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72" name="Text Box 15">
          <a:extLst>
            <a:ext uri="{FF2B5EF4-FFF2-40B4-BE49-F238E27FC236}">
              <a16:creationId xmlns:a16="http://schemas.microsoft.com/office/drawing/2014/main" id="{00000000-0008-0000-1300-00001001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36</xdr:row>
      <xdr:rowOff>0</xdr:rowOff>
    </xdr:from>
    <xdr:ext cx="85725" cy="228602"/>
    <xdr:sp macro="" textlink="">
      <xdr:nvSpPr>
        <xdr:cNvPr id="273" name="Text Box 15">
          <a:extLst>
            <a:ext uri="{FF2B5EF4-FFF2-40B4-BE49-F238E27FC236}">
              <a16:creationId xmlns:a16="http://schemas.microsoft.com/office/drawing/2014/main" id="{00000000-0008-0000-1300-00001101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36</xdr:row>
      <xdr:rowOff>0</xdr:rowOff>
    </xdr:from>
    <xdr:ext cx="85725" cy="228602"/>
    <xdr:sp macro="" textlink="">
      <xdr:nvSpPr>
        <xdr:cNvPr id="274" name="Text Box 15">
          <a:extLst>
            <a:ext uri="{FF2B5EF4-FFF2-40B4-BE49-F238E27FC236}">
              <a16:creationId xmlns:a16="http://schemas.microsoft.com/office/drawing/2014/main" id="{00000000-0008-0000-1300-00001201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36</xdr:row>
      <xdr:rowOff>0</xdr:rowOff>
    </xdr:from>
    <xdr:ext cx="85725" cy="228602"/>
    <xdr:sp macro="" textlink="">
      <xdr:nvSpPr>
        <xdr:cNvPr id="275" name="Text Box 15">
          <a:extLst>
            <a:ext uri="{FF2B5EF4-FFF2-40B4-BE49-F238E27FC236}">
              <a16:creationId xmlns:a16="http://schemas.microsoft.com/office/drawing/2014/main" id="{00000000-0008-0000-1300-00001301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76" name="Text Box 15">
          <a:extLst>
            <a:ext uri="{FF2B5EF4-FFF2-40B4-BE49-F238E27FC236}">
              <a16:creationId xmlns:a16="http://schemas.microsoft.com/office/drawing/2014/main" id="{00000000-0008-0000-1300-00001401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77" name="Text Box 15">
          <a:extLst>
            <a:ext uri="{FF2B5EF4-FFF2-40B4-BE49-F238E27FC236}">
              <a16:creationId xmlns:a16="http://schemas.microsoft.com/office/drawing/2014/main" id="{00000000-0008-0000-1300-00001501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35</xdr:row>
      <xdr:rowOff>0</xdr:rowOff>
    </xdr:from>
    <xdr:ext cx="85725" cy="228602"/>
    <xdr:sp macro="" textlink="">
      <xdr:nvSpPr>
        <xdr:cNvPr id="278" name="Text Box 15">
          <a:extLst>
            <a:ext uri="{FF2B5EF4-FFF2-40B4-BE49-F238E27FC236}">
              <a16:creationId xmlns:a16="http://schemas.microsoft.com/office/drawing/2014/main" id="{00000000-0008-0000-1300-000016010000}"/>
            </a:ext>
          </a:extLst>
        </xdr:cNvPr>
        <xdr:cNvSpPr txBox="1">
          <a:spLocks noChangeArrowheads="1"/>
        </xdr:cNvSpPr>
      </xdr:nvSpPr>
      <xdr:spPr bwMode="auto">
        <a:xfrm>
          <a:off x="8562975" y="37528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36</xdr:row>
      <xdr:rowOff>0</xdr:rowOff>
    </xdr:from>
    <xdr:ext cx="85725" cy="228602"/>
    <xdr:sp macro="" textlink="">
      <xdr:nvSpPr>
        <xdr:cNvPr id="279" name="Text Box 15">
          <a:extLst>
            <a:ext uri="{FF2B5EF4-FFF2-40B4-BE49-F238E27FC236}">
              <a16:creationId xmlns:a16="http://schemas.microsoft.com/office/drawing/2014/main" id="{00000000-0008-0000-1300-00001701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36</xdr:row>
      <xdr:rowOff>0</xdr:rowOff>
    </xdr:from>
    <xdr:ext cx="85725" cy="228602"/>
    <xdr:sp macro="" textlink="">
      <xdr:nvSpPr>
        <xdr:cNvPr id="280" name="Text Box 15">
          <a:extLst>
            <a:ext uri="{FF2B5EF4-FFF2-40B4-BE49-F238E27FC236}">
              <a16:creationId xmlns:a16="http://schemas.microsoft.com/office/drawing/2014/main" id="{00000000-0008-0000-1300-00001801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36</xdr:row>
      <xdr:rowOff>0</xdr:rowOff>
    </xdr:from>
    <xdr:ext cx="85725" cy="228602"/>
    <xdr:sp macro="" textlink="">
      <xdr:nvSpPr>
        <xdr:cNvPr id="281" name="Text Box 15">
          <a:extLst>
            <a:ext uri="{FF2B5EF4-FFF2-40B4-BE49-F238E27FC236}">
              <a16:creationId xmlns:a16="http://schemas.microsoft.com/office/drawing/2014/main" id="{00000000-0008-0000-1300-000019010000}"/>
            </a:ext>
          </a:extLst>
        </xdr:cNvPr>
        <xdr:cNvSpPr txBox="1">
          <a:spLocks noChangeArrowheads="1"/>
        </xdr:cNvSpPr>
      </xdr:nvSpPr>
      <xdr:spPr bwMode="auto">
        <a:xfrm>
          <a:off x="8562975" y="3943350"/>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xdr:row>
      <xdr:rowOff>0</xdr:rowOff>
    </xdr:from>
    <xdr:ext cx="85725" cy="228101"/>
    <xdr:sp macro="" textlink="">
      <xdr:nvSpPr>
        <xdr:cNvPr id="282" name="Text Box 15">
          <a:extLst>
            <a:ext uri="{FF2B5EF4-FFF2-40B4-BE49-F238E27FC236}">
              <a16:creationId xmlns:a16="http://schemas.microsoft.com/office/drawing/2014/main" id="{00000000-0008-0000-1300-00001A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xdr:row>
      <xdr:rowOff>0</xdr:rowOff>
    </xdr:from>
    <xdr:ext cx="85725" cy="228101"/>
    <xdr:sp macro="" textlink="">
      <xdr:nvSpPr>
        <xdr:cNvPr id="283" name="Text Box 15">
          <a:extLst>
            <a:ext uri="{FF2B5EF4-FFF2-40B4-BE49-F238E27FC236}">
              <a16:creationId xmlns:a16="http://schemas.microsoft.com/office/drawing/2014/main" id="{00000000-0008-0000-1300-00001B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xdr:row>
      <xdr:rowOff>0</xdr:rowOff>
    </xdr:from>
    <xdr:ext cx="85725" cy="228101"/>
    <xdr:sp macro="" textlink="">
      <xdr:nvSpPr>
        <xdr:cNvPr id="284" name="Text Box 15">
          <a:extLst>
            <a:ext uri="{FF2B5EF4-FFF2-40B4-BE49-F238E27FC236}">
              <a16:creationId xmlns:a16="http://schemas.microsoft.com/office/drawing/2014/main" id="{00000000-0008-0000-1300-00001C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101"/>
    <xdr:sp macro="" textlink="">
      <xdr:nvSpPr>
        <xdr:cNvPr id="285" name="Text Box 15">
          <a:extLst>
            <a:ext uri="{FF2B5EF4-FFF2-40B4-BE49-F238E27FC236}">
              <a16:creationId xmlns:a16="http://schemas.microsoft.com/office/drawing/2014/main" id="{00000000-0008-0000-1300-00001D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101"/>
    <xdr:sp macro="" textlink="">
      <xdr:nvSpPr>
        <xdr:cNvPr id="286" name="Text Box 15">
          <a:extLst>
            <a:ext uri="{FF2B5EF4-FFF2-40B4-BE49-F238E27FC236}">
              <a16:creationId xmlns:a16="http://schemas.microsoft.com/office/drawing/2014/main" id="{00000000-0008-0000-1300-00001E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101"/>
    <xdr:sp macro="" textlink="">
      <xdr:nvSpPr>
        <xdr:cNvPr id="287" name="Text Box 15">
          <a:extLst>
            <a:ext uri="{FF2B5EF4-FFF2-40B4-BE49-F238E27FC236}">
              <a16:creationId xmlns:a16="http://schemas.microsoft.com/office/drawing/2014/main" id="{00000000-0008-0000-1300-00001F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288" name="Text Box 15">
          <a:extLst>
            <a:ext uri="{FF2B5EF4-FFF2-40B4-BE49-F238E27FC236}">
              <a16:creationId xmlns:a16="http://schemas.microsoft.com/office/drawing/2014/main" id="{00000000-0008-0000-1300-000020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289" name="Text Box 15">
          <a:extLst>
            <a:ext uri="{FF2B5EF4-FFF2-40B4-BE49-F238E27FC236}">
              <a16:creationId xmlns:a16="http://schemas.microsoft.com/office/drawing/2014/main" id="{00000000-0008-0000-1300-000021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290" name="Text Box 15">
          <a:extLst>
            <a:ext uri="{FF2B5EF4-FFF2-40B4-BE49-F238E27FC236}">
              <a16:creationId xmlns:a16="http://schemas.microsoft.com/office/drawing/2014/main" id="{00000000-0008-0000-1300-000022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291" name="Text Box 15">
          <a:extLst>
            <a:ext uri="{FF2B5EF4-FFF2-40B4-BE49-F238E27FC236}">
              <a16:creationId xmlns:a16="http://schemas.microsoft.com/office/drawing/2014/main" id="{00000000-0008-0000-1300-000023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292" name="Text Box 15">
          <a:extLst>
            <a:ext uri="{FF2B5EF4-FFF2-40B4-BE49-F238E27FC236}">
              <a16:creationId xmlns:a16="http://schemas.microsoft.com/office/drawing/2014/main" id="{00000000-0008-0000-1300-000024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293" name="Text Box 15">
          <a:extLst>
            <a:ext uri="{FF2B5EF4-FFF2-40B4-BE49-F238E27FC236}">
              <a16:creationId xmlns:a16="http://schemas.microsoft.com/office/drawing/2014/main" id="{00000000-0008-0000-1300-000025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294" name="Text Box 15">
          <a:extLst>
            <a:ext uri="{FF2B5EF4-FFF2-40B4-BE49-F238E27FC236}">
              <a16:creationId xmlns:a16="http://schemas.microsoft.com/office/drawing/2014/main" id="{00000000-0008-0000-1300-000026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295" name="Text Box 15">
          <a:extLst>
            <a:ext uri="{FF2B5EF4-FFF2-40B4-BE49-F238E27FC236}">
              <a16:creationId xmlns:a16="http://schemas.microsoft.com/office/drawing/2014/main" id="{00000000-0008-0000-1300-000027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296" name="Text Box 15">
          <a:extLst>
            <a:ext uri="{FF2B5EF4-FFF2-40B4-BE49-F238E27FC236}">
              <a16:creationId xmlns:a16="http://schemas.microsoft.com/office/drawing/2014/main" id="{00000000-0008-0000-1300-000028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297" name="Text Box 15">
          <a:extLst>
            <a:ext uri="{FF2B5EF4-FFF2-40B4-BE49-F238E27FC236}">
              <a16:creationId xmlns:a16="http://schemas.microsoft.com/office/drawing/2014/main" id="{00000000-0008-0000-1300-000029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298" name="Text Box 15">
          <a:extLst>
            <a:ext uri="{FF2B5EF4-FFF2-40B4-BE49-F238E27FC236}">
              <a16:creationId xmlns:a16="http://schemas.microsoft.com/office/drawing/2014/main" id="{00000000-0008-0000-1300-00002A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299" name="Text Box 15">
          <a:extLst>
            <a:ext uri="{FF2B5EF4-FFF2-40B4-BE49-F238E27FC236}">
              <a16:creationId xmlns:a16="http://schemas.microsoft.com/office/drawing/2014/main" id="{00000000-0008-0000-1300-00002B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300" name="Text Box 15">
          <a:extLst>
            <a:ext uri="{FF2B5EF4-FFF2-40B4-BE49-F238E27FC236}">
              <a16:creationId xmlns:a16="http://schemas.microsoft.com/office/drawing/2014/main" id="{00000000-0008-0000-1300-00002C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301" name="Text Box 15">
          <a:extLst>
            <a:ext uri="{FF2B5EF4-FFF2-40B4-BE49-F238E27FC236}">
              <a16:creationId xmlns:a16="http://schemas.microsoft.com/office/drawing/2014/main" id="{00000000-0008-0000-1300-00002D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302" name="Text Box 15">
          <a:extLst>
            <a:ext uri="{FF2B5EF4-FFF2-40B4-BE49-F238E27FC236}">
              <a16:creationId xmlns:a16="http://schemas.microsoft.com/office/drawing/2014/main" id="{00000000-0008-0000-1300-00002E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303" name="Text Box 15">
          <a:extLst>
            <a:ext uri="{FF2B5EF4-FFF2-40B4-BE49-F238E27FC236}">
              <a16:creationId xmlns:a16="http://schemas.microsoft.com/office/drawing/2014/main" id="{00000000-0008-0000-1300-00002F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304" name="Text Box 15">
          <a:extLst>
            <a:ext uri="{FF2B5EF4-FFF2-40B4-BE49-F238E27FC236}">
              <a16:creationId xmlns:a16="http://schemas.microsoft.com/office/drawing/2014/main" id="{00000000-0008-0000-1300-000030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305" name="Text Box 15">
          <a:extLst>
            <a:ext uri="{FF2B5EF4-FFF2-40B4-BE49-F238E27FC236}">
              <a16:creationId xmlns:a16="http://schemas.microsoft.com/office/drawing/2014/main" id="{00000000-0008-0000-1300-000031010000}"/>
            </a:ext>
          </a:extLst>
        </xdr:cNvPr>
        <xdr:cNvSpPr txBox="1">
          <a:spLocks noChangeArrowheads="1"/>
        </xdr:cNvSpPr>
      </xdr:nvSpPr>
      <xdr:spPr bwMode="auto">
        <a:xfrm>
          <a:off x="9344526" y="245644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32" name="Text Box 15">
          <a:extLst>
            <a:ext uri="{FF2B5EF4-FFF2-40B4-BE49-F238E27FC236}">
              <a16:creationId xmlns:a16="http://schemas.microsoft.com/office/drawing/2014/main" id="{00000000-0008-0000-1300-0000B0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33" name="Text Box 15">
          <a:extLst>
            <a:ext uri="{FF2B5EF4-FFF2-40B4-BE49-F238E27FC236}">
              <a16:creationId xmlns:a16="http://schemas.microsoft.com/office/drawing/2014/main" id="{00000000-0008-0000-1300-0000B1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34" name="Text Box 15">
          <a:extLst>
            <a:ext uri="{FF2B5EF4-FFF2-40B4-BE49-F238E27FC236}">
              <a16:creationId xmlns:a16="http://schemas.microsoft.com/office/drawing/2014/main" id="{00000000-0008-0000-1300-0000B2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35" name="Text Box 15">
          <a:extLst>
            <a:ext uri="{FF2B5EF4-FFF2-40B4-BE49-F238E27FC236}">
              <a16:creationId xmlns:a16="http://schemas.microsoft.com/office/drawing/2014/main" id="{00000000-0008-0000-1300-0000B3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36" name="Text Box 15">
          <a:extLst>
            <a:ext uri="{FF2B5EF4-FFF2-40B4-BE49-F238E27FC236}">
              <a16:creationId xmlns:a16="http://schemas.microsoft.com/office/drawing/2014/main" id="{00000000-0008-0000-1300-0000B4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37" name="Text Box 15">
          <a:extLst>
            <a:ext uri="{FF2B5EF4-FFF2-40B4-BE49-F238E27FC236}">
              <a16:creationId xmlns:a16="http://schemas.microsoft.com/office/drawing/2014/main" id="{00000000-0008-0000-1300-0000B5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38" name="Text Box 15">
          <a:extLst>
            <a:ext uri="{FF2B5EF4-FFF2-40B4-BE49-F238E27FC236}">
              <a16:creationId xmlns:a16="http://schemas.microsoft.com/office/drawing/2014/main" id="{00000000-0008-0000-1300-0000B6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39" name="Text Box 15">
          <a:extLst>
            <a:ext uri="{FF2B5EF4-FFF2-40B4-BE49-F238E27FC236}">
              <a16:creationId xmlns:a16="http://schemas.microsoft.com/office/drawing/2014/main" id="{00000000-0008-0000-1300-0000B7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40" name="Text Box 15">
          <a:extLst>
            <a:ext uri="{FF2B5EF4-FFF2-40B4-BE49-F238E27FC236}">
              <a16:creationId xmlns:a16="http://schemas.microsoft.com/office/drawing/2014/main" id="{00000000-0008-0000-1300-0000B8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41" name="Text Box 15">
          <a:extLst>
            <a:ext uri="{FF2B5EF4-FFF2-40B4-BE49-F238E27FC236}">
              <a16:creationId xmlns:a16="http://schemas.microsoft.com/office/drawing/2014/main" id="{00000000-0008-0000-1300-0000B9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42" name="Text Box 15">
          <a:extLst>
            <a:ext uri="{FF2B5EF4-FFF2-40B4-BE49-F238E27FC236}">
              <a16:creationId xmlns:a16="http://schemas.microsoft.com/office/drawing/2014/main" id="{00000000-0008-0000-1300-0000BA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43" name="Text Box 15">
          <a:extLst>
            <a:ext uri="{FF2B5EF4-FFF2-40B4-BE49-F238E27FC236}">
              <a16:creationId xmlns:a16="http://schemas.microsoft.com/office/drawing/2014/main" id="{00000000-0008-0000-1300-0000BB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38</xdr:row>
      <xdr:rowOff>0</xdr:rowOff>
    </xdr:from>
    <xdr:ext cx="85725" cy="228602"/>
    <xdr:sp macro="" textlink="">
      <xdr:nvSpPr>
        <xdr:cNvPr id="444" name="Text Box 15">
          <a:extLst>
            <a:ext uri="{FF2B5EF4-FFF2-40B4-BE49-F238E27FC236}">
              <a16:creationId xmlns:a16="http://schemas.microsoft.com/office/drawing/2014/main" id="{00000000-0008-0000-1300-0000BC010000}"/>
            </a:ext>
          </a:extLst>
        </xdr:cNvPr>
        <xdr:cNvSpPr txBox="1">
          <a:spLocks noChangeArrowheads="1"/>
        </xdr:cNvSpPr>
      </xdr:nvSpPr>
      <xdr:spPr bwMode="auto">
        <a:xfrm>
          <a:off x="9344526" y="72791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38</xdr:row>
      <xdr:rowOff>0</xdr:rowOff>
    </xdr:from>
    <xdr:ext cx="85725" cy="228602"/>
    <xdr:sp macro="" textlink="">
      <xdr:nvSpPr>
        <xdr:cNvPr id="445" name="Text Box 15">
          <a:extLst>
            <a:ext uri="{FF2B5EF4-FFF2-40B4-BE49-F238E27FC236}">
              <a16:creationId xmlns:a16="http://schemas.microsoft.com/office/drawing/2014/main" id="{00000000-0008-0000-1300-0000BD010000}"/>
            </a:ext>
          </a:extLst>
        </xdr:cNvPr>
        <xdr:cNvSpPr txBox="1">
          <a:spLocks noChangeArrowheads="1"/>
        </xdr:cNvSpPr>
      </xdr:nvSpPr>
      <xdr:spPr bwMode="auto">
        <a:xfrm>
          <a:off x="9344526" y="72791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38</xdr:row>
      <xdr:rowOff>0</xdr:rowOff>
    </xdr:from>
    <xdr:ext cx="85725" cy="228602"/>
    <xdr:sp macro="" textlink="">
      <xdr:nvSpPr>
        <xdr:cNvPr id="446" name="Text Box 15">
          <a:extLst>
            <a:ext uri="{FF2B5EF4-FFF2-40B4-BE49-F238E27FC236}">
              <a16:creationId xmlns:a16="http://schemas.microsoft.com/office/drawing/2014/main" id="{00000000-0008-0000-1300-0000BE010000}"/>
            </a:ext>
          </a:extLst>
        </xdr:cNvPr>
        <xdr:cNvSpPr txBox="1">
          <a:spLocks noChangeArrowheads="1"/>
        </xdr:cNvSpPr>
      </xdr:nvSpPr>
      <xdr:spPr bwMode="auto">
        <a:xfrm>
          <a:off x="9344526" y="72791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47" name="Text Box 15">
          <a:extLst>
            <a:ext uri="{FF2B5EF4-FFF2-40B4-BE49-F238E27FC236}">
              <a16:creationId xmlns:a16="http://schemas.microsoft.com/office/drawing/2014/main" id="{00000000-0008-0000-1300-0000BF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48" name="Text Box 15">
          <a:extLst>
            <a:ext uri="{FF2B5EF4-FFF2-40B4-BE49-F238E27FC236}">
              <a16:creationId xmlns:a16="http://schemas.microsoft.com/office/drawing/2014/main" id="{00000000-0008-0000-1300-0000C0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49" name="Text Box 15">
          <a:extLst>
            <a:ext uri="{FF2B5EF4-FFF2-40B4-BE49-F238E27FC236}">
              <a16:creationId xmlns:a16="http://schemas.microsoft.com/office/drawing/2014/main" id="{00000000-0008-0000-1300-0000C1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38</xdr:row>
      <xdr:rowOff>0</xdr:rowOff>
    </xdr:from>
    <xdr:ext cx="85725" cy="228602"/>
    <xdr:sp macro="" textlink="">
      <xdr:nvSpPr>
        <xdr:cNvPr id="450" name="Text Box 15">
          <a:extLst>
            <a:ext uri="{FF2B5EF4-FFF2-40B4-BE49-F238E27FC236}">
              <a16:creationId xmlns:a16="http://schemas.microsoft.com/office/drawing/2014/main" id="{00000000-0008-0000-1300-0000C2010000}"/>
            </a:ext>
          </a:extLst>
        </xdr:cNvPr>
        <xdr:cNvSpPr txBox="1">
          <a:spLocks noChangeArrowheads="1"/>
        </xdr:cNvSpPr>
      </xdr:nvSpPr>
      <xdr:spPr bwMode="auto">
        <a:xfrm>
          <a:off x="9344526" y="72791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38</xdr:row>
      <xdr:rowOff>0</xdr:rowOff>
    </xdr:from>
    <xdr:ext cx="85725" cy="228602"/>
    <xdr:sp macro="" textlink="">
      <xdr:nvSpPr>
        <xdr:cNvPr id="451" name="Text Box 15">
          <a:extLst>
            <a:ext uri="{FF2B5EF4-FFF2-40B4-BE49-F238E27FC236}">
              <a16:creationId xmlns:a16="http://schemas.microsoft.com/office/drawing/2014/main" id="{00000000-0008-0000-1300-0000C3010000}"/>
            </a:ext>
          </a:extLst>
        </xdr:cNvPr>
        <xdr:cNvSpPr txBox="1">
          <a:spLocks noChangeArrowheads="1"/>
        </xdr:cNvSpPr>
      </xdr:nvSpPr>
      <xdr:spPr bwMode="auto">
        <a:xfrm>
          <a:off x="9344526" y="72791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38</xdr:row>
      <xdr:rowOff>0</xdr:rowOff>
    </xdr:from>
    <xdr:ext cx="85725" cy="228602"/>
    <xdr:sp macro="" textlink="">
      <xdr:nvSpPr>
        <xdr:cNvPr id="452" name="Text Box 15">
          <a:extLst>
            <a:ext uri="{FF2B5EF4-FFF2-40B4-BE49-F238E27FC236}">
              <a16:creationId xmlns:a16="http://schemas.microsoft.com/office/drawing/2014/main" id="{00000000-0008-0000-1300-0000C4010000}"/>
            </a:ext>
          </a:extLst>
        </xdr:cNvPr>
        <xdr:cNvSpPr txBox="1">
          <a:spLocks noChangeArrowheads="1"/>
        </xdr:cNvSpPr>
      </xdr:nvSpPr>
      <xdr:spPr bwMode="auto">
        <a:xfrm>
          <a:off x="9344526" y="72791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53" name="Text Box 15">
          <a:extLst>
            <a:ext uri="{FF2B5EF4-FFF2-40B4-BE49-F238E27FC236}">
              <a16:creationId xmlns:a16="http://schemas.microsoft.com/office/drawing/2014/main" id="{00000000-0008-0000-1300-0000C5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54" name="Text Box 15">
          <a:extLst>
            <a:ext uri="{FF2B5EF4-FFF2-40B4-BE49-F238E27FC236}">
              <a16:creationId xmlns:a16="http://schemas.microsoft.com/office/drawing/2014/main" id="{00000000-0008-0000-1300-0000C6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37</xdr:row>
      <xdr:rowOff>0</xdr:rowOff>
    </xdr:from>
    <xdr:ext cx="85725" cy="228602"/>
    <xdr:sp macro="" textlink="">
      <xdr:nvSpPr>
        <xdr:cNvPr id="455" name="Text Box 15">
          <a:extLst>
            <a:ext uri="{FF2B5EF4-FFF2-40B4-BE49-F238E27FC236}">
              <a16:creationId xmlns:a16="http://schemas.microsoft.com/office/drawing/2014/main" id="{00000000-0008-0000-1300-0000C7010000}"/>
            </a:ext>
          </a:extLst>
        </xdr:cNvPr>
        <xdr:cNvSpPr txBox="1">
          <a:spLocks noChangeArrowheads="1"/>
        </xdr:cNvSpPr>
      </xdr:nvSpPr>
      <xdr:spPr bwMode="auto">
        <a:xfrm>
          <a:off x="9344526" y="70886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38</xdr:row>
      <xdr:rowOff>0</xdr:rowOff>
    </xdr:from>
    <xdr:ext cx="85725" cy="228602"/>
    <xdr:sp macro="" textlink="">
      <xdr:nvSpPr>
        <xdr:cNvPr id="456" name="Text Box 15">
          <a:extLst>
            <a:ext uri="{FF2B5EF4-FFF2-40B4-BE49-F238E27FC236}">
              <a16:creationId xmlns:a16="http://schemas.microsoft.com/office/drawing/2014/main" id="{00000000-0008-0000-1300-0000C8010000}"/>
            </a:ext>
          </a:extLst>
        </xdr:cNvPr>
        <xdr:cNvSpPr txBox="1">
          <a:spLocks noChangeArrowheads="1"/>
        </xdr:cNvSpPr>
      </xdr:nvSpPr>
      <xdr:spPr bwMode="auto">
        <a:xfrm>
          <a:off x="9344526" y="72791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38</xdr:row>
      <xdr:rowOff>0</xdr:rowOff>
    </xdr:from>
    <xdr:ext cx="85725" cy="228602"/>
    <xdr:sp macro="" textlink="">
      <xdr:nvSpPr>
        <xdr:cNvPr id="457" name="Text Box 15">
          <a:extLst>
            <a:ext uri="{FF2B5EF4-FFF2-40B4-BE49-F238E27FC236}">
              <a16:creationId xmlns:a16="http://schemas.microsoft.com/office/drawing/2014/main" id="{00000000-0008-0000-1300-0000C9010000}"/>
            </a:ext>
          </a:extLst>
        </xdr:cNvPr>
        <xdr:cNvSpPr txBox="1">
          <a:spLocks noChangeArrowheads="1"/>
        </xdr:cNvSpPr>
      </xdr:nvSpPr>
      <xdr:spPr bwMode="auto">
        <a:xfrm>
          <a:off x="9344526" y="72791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38</xdr:row>
      <xdr:rowOff>0</xdr:rowOff>
    </xdr:from>
    <xdr:ext cx="85725" cy="228602"/>
    <xdr:sp macro="" textlink="">
      <xdr:nvSpPr>
        <xdr:cNvPr id="458" name="Text Box 15">
          <a:extLst>
            <a:ext uri="{FF2B5EF4-FFF2-40B4-BE49-F238E27FC236}">
              <a16:creationId xmlns:a16="http://schemas.microsoft.com/office/drawing/2014/main" id="{00000000-0008-0000-1300-0000CA010000}"/>
            </a:ext>
          </a:extLst>
        </xdr:cNvPr>
        <xdr:cNvSpPr txBox="1">
          <a:spLocks noChangeArrowheads="1"/>
        </xdr:cNvSpPr>
      </xdr:nvSpPr>
      <xdr:spPr bwMode="auto">
        <a:xfrm>
          <a:off x="9344526" y="7279105"/>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xdr:row>
      <xdr:rowOff>0</xdr:rowOff>
    </xdr:from>
    <xdr:ext cx="85725" cy="224090"/>
    <xdr:sp macro="" textlink="">
      <xdr:nvSpPr>
        <xdr:cNvPr id="322" name="Text Box 15">
          <a:extLst>
            <a:ext uri="{FF2B5EF4-FFF2-40B4-BE49-F238E27FC236}">
              <a16:creationId xmlns:a16="http://schemas.microsoft.com/office/drawing/2014/main" id="{00000000-0008-0000-1300-000042010000}"/>
            </a:ext>
          </a:extLst>
        </xdr:cNvPr>
        <xdr:cNvSpPr txBox="1">
          <a:spLocks noChangeArrowheads="1"/>
        </xdr:cNvSpPr>
      </xdr:nvSpPr>
      <xdr:spPr bwMode="auto">
        <a:xfrm>
          <a:off x="8574505" y="2438400"/>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xdr:row>
      <xdr:rowOff>0</xdr:rowOff>
    </xdr:from>
    <xdr:ext cx="85725" cy="224090"/>
    <xdr:sp macro="" textlink="">
      <xdr:nvSpPr>
        <xdr:cNvPr id="323" name="Text Box 15">
          <a:extLst>
            <a:ext uri="{FF2B5EF4-FFF2-40B4-BE49-F238E27FC236}">
              <a16:creationId xmlns:a16="http://schemas.microsoft.com/office/drawing/2014/main" id="{00000000-0008-0000-1300-000043010000}"/>
            </a:ext>
          </a:extLst>
        </xdr:cNvPr>
        <xdr:cNvSpPr txBox="1">
          <a:spLocks noChangeArrowheads="1"/>
        </xdr:cNvSpPr>
      </xdr:nvSpPr>
      <xdr:spPr bwMode="auto">
        <a:xfrm>
          <a:off x="8574505" y="2438400"/>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324" name="Text Box 15">
          <a:extLst>
            <a:ext uri="{FF2B5EF4-FFF2-40B4-BE49-F238E27FC236}">
              <a16:creationId xmlns:a16="http://schemas.microsoft.com/office/drawing/2014/main" id="{00000000-0008-0000-1300-000044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325" name="Text Box 15">
          <a:extLst>
            <a:ext uri="{FF2B5EF4-FFF2-40B4-BE49-F238E27FC236}">
              <a16:creationId xmlns:a16="http://schemas.microsoft.com/office/drawing/2014/main" id="{00000000-0008-0000-1300-000045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12</xdr:row>
      <xdr:rowOff>0</xdr:rowOff>
    </xdr:from>
    <xdr:ext cx="85725" cy="224090"/>
    <xdr:sp macro="" textlink="">
      <xdr:nvSpPr>
        <xdr:cNvPr id="326" name="Text Box 15">
          <a:extLst>
            <a:ext uri="{FF2B5EF4-FFF2-40B4-BE49-F238E27FC236}">
              <a16:creationId xmlns:a16="http://schemas.microsoft.com/office/drawing/2014/main" id="{00000000-0008-0000-1300-000046010000}"/>
            </a:ext>
          </a:extLst>
        </xdr:cNvPr>
        <xdr:cNvSpPr txBox="1">
          <a:spLocks noChangeArrowheads="1"/>
        </xdr:cNvSpPr>
      </xdr:nvSpPr>
      <xdr:spPr bwMode="auto">
        <a:xfrm>
          <a:off x="8574505" y="2438400"/>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327" name="Text Box 15">
          <a:extLst>
            <a:ext uri="{FF2B5EF4-FFF2-40B4-BE49-F238E27FC236}">
              <a16:creationId xmlns:a16="http://schemas.microsoft.com/office/drawing/2014/main" id="{00000000-0008-0000-1300-000047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328" name="Text Box 15">
          <a:extLst>
            <a:ext uri="{FF2B5EF4-FFF2-40B4-BE49-F238E27FC236}">
              <a16:creationId xmlns:a16="http://schemas.microsoft.com/office/drawing/2014/main" id="{00000000-0008-0000-1300-000048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329" name="Text Box 15">
          <a:extLst>
            <a:ext uri="{FF2B5EF4-FFF2-40B4-BE49-F238E27FC236}">
              <a16:creationId xmlns:a16="http://schemas.microsoft.com/office/drawing/2014/main" id="{00000000-0008-0000-1300-000049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330" name="Text Box 15">
          <a:extLst>
            <a:ext uri="{FF2B5EF4-FFF2-40B4-BE49-F238E27FC236}">
              <a16:creationId xmlns:a16="http://schemas.microsoft.com/office/drawing/2014/main" id="{00000000-0008-0000-1300-00004A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331" name="Text Box 15">
          <a:extLst>
            <a:ext uri="{FF2B5EF4-FFF2-40B4-BE49-F238E27FC236}">
              <a16:creationId xmlns:a16="http://schemas.microsoft.com/office/drawing/2014/main" id="{00000000-0008-0000-1300-00004B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332" name="Text Box 15">
          <a:extLst>
            <a:ext uri="{FF2B5EF4-FFF2-40B4-BE49-F238E27FC236}">
              <a16:creationId xmlns:a16="http://schemas.microsoft.com/office/drawing/2014/main" id="{00000000-0008-0000-1300-00004C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333" name="Text Box 15">
          <a:extLst>
            <a:ext uri="{FF2B5EF4-FFF2-40B4-BE49-F238E27FC236}">
              <a16:creationId xmlns:a16="http://schemas.microsoft.com/office/drawing/2014/main" id="{00000000-0008-0000-1300-00004D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334" name="Text Box 15">
          <a:extLst>
            <a:ext uri="{FF2B5EF4-FFF2-40B4-BE49-F238E27FC236}">
              <a16:creationId xmlns:a16="http://schemas.microsoft.com/office/drawing/2014/main" id="{00000000-0008-0000-1300-00004E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602"/>
    <xdr:sp macro="" textlink="">
      <xdr:nvSpPr>
        <xdr:cNvPr id="335" name="Text Box 15">
          <a:extLst>
            <a:ext uri="{FF2B5EF4-FFF2-40B4-BE49-F238E27FC236}">
              <a16:creationId xmlns:a16="http://schemas.microsoft.com/office/drawing/2014/main" id="{00000000-0008-0000-1300-00004F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101"/>
    <xdr:sp macro="" textlink="">
      <xdr:nvSpPr>
        <xdr:cNvPr id="336" name="Text Box 15">
          <a:extLst>
            <a:ext uri="{FF2B5EF4-FFF2-40B4-BE49-F238E27FC236}">
              <a16:creationId xmlns:a16="http://schemas.microsoft.com/office/drawing/2014/main" id="{00000000-0008-0000-1300-000050010000}"/>
            </a:ext>
          </a:extLst>
        </xdr:cNvPr>
        <xdr:cNvSpPr txBox="1">
          <a:spLocks noChangeArrowheads="1"/>
        </xdr:cNvSpPr>
      </xdr:nvSpPr>
      <xdr:spPr bwMode="auto">
        <a:xfrm>
          <a:off x="8574505" y="261486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101"/>
    <xdr:sp macro="" textlink="">
      <xdr:nvSpPr>
        <xdr:cNvPr id="337" name="Text Box 15">
          <a:extLst>
            <a:ext uri="{FF2B5EF4-FFF2-40B4-BE49-F238E27FC236}">
              <a16:creationId xmlns:a16="http://schemas.microsoft.com/office/drawing/2014/main" id="{00000000-0008-0000-1300-000051010000}"/>
            </a:ext>
          </a:extLst>
        </xdr:cNvPr>
        <xdr:cNvSpPr txBox="1">
          <a:spLocks noChangeArrowheads="1"/>
        </xdr:cNvSpPr>
      </xdr:nvSpPr>
      <xdr:spPr bwMode="auto">
        <a:xfrm>
          <a:off x="8574505" y="261486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8101"/>
    <xdr:sp macro="" textlink="">
      <xdr:nvSpPr>
        <xdr:cNvPr id="338" name="Text Box 15">
          <a:extLst>
            <a:ext uri="{FF2B5EF4-FFF2-40B4-BE49-F238E27FC236}">
              <a16:creationId xmlns:a16="http://schemas.microsoft.com/office/drawing/2014/main" id="{00000000-0008-0000-1300-000052010000}"/>
            </a:ext>
          </a:extLst>
        </xdr:cNvPr>
        <xdr:cNvSpPr txBox="1">
          <a:spLocks noChangeArrowheads="1"/>
        </xdr:cNvSpPr>
      </xdr:nvSpPr>
      <xdr:spPr bwMode="auto">
        <a:xfrm>
          <a:off x="8574505" y="261486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4090"/>
    <xdr:sp macro="" textlink="">
      <xdr:nvSpPr>
        <xdr:cNvPr id="339" name="Text Box 15">
          <a:extLst>
            <a:ext uri="{FF2B5EF4-FFF2-40B4-BE49-F238E27FC236}">
              <a16:creationId xmlns:a16="http://schemas.microsoft.com/office/drawing/2014/main" id="{00000000-0008-0000-1300-000053010000}"/>
            </a:ext>
          </a:extLst>
        </xdr:cNvPr>
        <xdr:cNvSpPr txBox="1">
          <a:spLocks noChangeArrowheads="1"/>
        </xdr:cNvSpPr>
      </xdr:nvSpPr>
      <xdr:spPr bwMode="auto">
        <a:xfrm>
          <a:off x="8574505" y="2438400"/>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4090"/>
    <xdr:sp macro="" textlink="">
      <xdr:nvSpPr>
        <xdr:cNvPr id="340" name="Text Box 15">
          <a:extLst>
            <a:ext uri="{FF2B5EF4-FFF2-40B4-BE49-F238E27FC236}">
              <a16:creationId xmlns:a16="http://schemas.microsoft.com/office/drawing/2014/main" id="{00000000-0008-0000-1300-000054010000}"/>
            </a:ext>
          </a:extLst>
        </xdr:cNvPr>
        <xdr:cNvSpPr txBox="1">
          <a:spLocks noChangeArrowheads="1"/>
        </xdr:cNvSpPr>
      </xdr:nvSpPr>
      <xdr:spPr bwMode="auto">
        <a:xfrm>
          <a:off x="8574505" y="2438400"/>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41" name="Text Box 15">
          <a:extLst>
            <a:ext uri="{FF2B5EF4-FFF2-40B4-BE49-F238E27FC236}">
              <a16:creationId xmlns:a16="http://schemas.microsoft.com/office/drawing/2014/main" id="{00000000-0008-0000-1300-000055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42" name="Text Box 15">
          <a:extLst>
            <a:ext uri="{FF2B5EF4-FFF2-40B4-BE49-F238E27FC236}">
              <a16:creationId xmlns:a16="http://schemas.microsoft.com/office/drawing/2014/main" id="{00000000-0008-0000-1300-000056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13</xdr:row>
      <xdr:rowOff>0</xdr:rowOff>
    </xdr:from>
    <xdr:ext cx="85725" cy="224090"/>
    <xdr:sp macro="" textlink="">
      <xdr:nvSpPr>
        <xdr:cNvPr id="343" name="Text Box 15">
          <a:extLst>
            <a:ext uri="{FF2B5EF4-FFF2-40B4-BE49-F238E27FC236}">
              <a16:creationId xmlns:a16="http://schemas.microsoft.com/office/drawing/2014/main" id="{00000000-0008-0000-1300-000057010000}"/>
            </a:ext>
          </a:extLst>
        </xdr:cNvPr>
        <xdr:cNvSpPr txBox="1">
          <a:spLocks noChangeArrowheads="1"/>
        </xdr:cNvSpPr>
      </xdr:nvSpPr>
      <xdr:spPr bwMode="auto">
        <a:xfrm>
          <a:off x="8574505" y="2438400"/>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44" name="Text Box 15">
          <a:extLst>
            <a:ext uri="{FF2B5EF4-FFF2-40B4-BE49-F238E27FC236}">
              <a16:creationId xmlns:a16="http://schemas.microsoft.com/office/drawing/2014/main" id="{00000000-0008-0000-1300-000058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45" name="Text Box 15">
          <a:extLst>
            <a:ext uri="{FF2B5EF4-FFF2-40B4-BE49-F238E27FC236}">
              <a16:creationId xmlns:a16="http://schemas.microsoft.com/office/drawing/2014/main" id="{00000000-0008-0000-1300-000059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46" name="Text Box 15">
          <a:extLst>
            <a:ext uri="{FF2B5EF4-FFF2-40B4-BE49-F238E27FC236}">
              <a16:creationId xmlns:a16="http://schemas.microsoft.com/office/drawing/2014/main" id="{00000000-0008-0000-1300-00005A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47" name="Text Box 15">
          <a:extLst>
            <a:ext uri="{FF2B5EF4-FFF2-40B4-BE49-F238E27FC236}">
              <a16:creationId xmlns:a16="http://schemas.microsoft.com/office/drawing/2014/main" id="{00000000-0008-0000-1300-00005B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48" name="Text Box 15">
          <a:extLst>
            <a:ext uri="{FF2B5EF4-FFF2-40B4-BE49-F238E27FC236}">
              <a16:creationId xmlns:a16="http://schemas.microsoft.com/office/drawing/2014/main" id="{00000000-0008-0000-1300-00005C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49" name="Text Box 15">
          <a:extLst>
            <a:ext uri="{FF2B5EF4-FFF2-40B4-BE49-F238E27FC236}">
              <a16:creationId xmlns:a16="http://schemas.microsoft.com/office/drawing/2014/main" id="{00000000-0008-0000-1300-00005D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50" name="Text Box 15">
          <a:extLst>
            <a:ext uri="{FF2B5EF4-FFF2-40B4-BE49-F238E27FC236}">
              <a16:creationId xmlns:a16="http://schemas.microsoft.com/office/drawing/2014/main" id="{00000000-0008-0000-1300-00005E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51" name="Text Box 15">
          <a:extLst>
            <a:ext uri="{FF2B5EF4-FFF2-40B4-BE49-F238E27FC236}">
              <a16:creationId xmlns:a16="http://schemas.microsoft.com/office/drawing/2014/main" id="{00000000-0008-0000-1300-00005F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52" name="Text Box 15">
          <a:extLst>
            <a:ext uri="{FF2B5EF4-FFF2-40B4-BE49-F238E27FC236}">
              <a16:creationId xmlns:a16="http://schemas.microsoft.com/office/drawing/2014/main" id="{00000000-0008-0000-1300-000060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353" name="Text Box 15">
          <a:extLst>
            <a:ext uri="{FF2B5EF4-FFF2-40B4-BE49-F238E27FC236}">
              <a16:creationId xmlns:a16="http://schemas.microsoft.com/office/drawing/2014/main" id="{00000000-0008-0000-1300-000061010000}"/>
            </a:ext>
          </a:extLst>
        </xdr:cNvPr>
        <xdr:cNvSpPr txBox="1">
          <a:spLocks noChangeArrowheads="1"/>
        </xdr:cNvSpPr>
      </xdr:nvSpPr>
      <xdr:spPr bwMode="auto">
        <a:xfrm>
          <a:off x="8574505" y="261486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354" name="Text Box 15">
          <a:extLst>
            <a:ext uri="{FF2B5EF4-FFF2-40B4-BE49-F238E27FC236}">
              <a16:creationId xmlns:a16="http://schemas.microsoft.com/office/drawing/2014/main" id="{00000000-0008-0000-1300-000062010000}"/>
            </a:ext>
          </a:extLst>
        </xdr:cNvPr>
        <xdr:cNvSpPr txBox="1">
          <a:spLocks noChangeArrowheads="1"/>
        </xdr:cNvSpPr>
      </xdr:nvSpPr>
      <xdr:spPr bwMode="auto">
        <a:xfrm>
          <a:off x="8574505" y="261486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355" name="Text Box 15">
          <a:extLst>
            <a:ext uri="{FF2B5EF4-FFF2-40B4-BE49-F238E27FC236}">
              <a16:creationId xmlns:a16="http://schemas.microsoft.com/office/drawing/2014/main" id="{00000000-0008-0000-1300-000063010000}"/>
            </a:ext>
          </a:extLst>
        </xdr:cNvPr>
        <xdr:cNvSpPr txBox="1">
          <a:spLocks noChangeArrowheads="1"/>
        </xdr:cNvSpPr>
      </xdr:nvSpPr>
      <xdr:spPr bwMode="auto">
        <a:xfrm>
          <a:off x="8574505" y="261486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356" name="Text Box 15">
          <a:extLst>
            <a:ext uri="{FF2B5EF4-FFF2-40B4-BE49-F238E27FC236}">
              <a16:creationId xmlns:a16="http://schemas.microsoft.com/office/drawing/2014/main" id="{00000000-0008-0000-1300-000064010000}"/>
            </a:ext>
          </a:extLst>
        </xdr:cNvPr>
        <xdr:cNvSpPr txBox="1">
          <a:spLocks noChangeArrowheads="1"/>
        </xdr:cNvSpPr>
      </xdr:nvSpPr>
      <xdr:spPr bwMode="auto">
        <a:xfrm>
          <a:off x="8574505" y="261486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357" name="Text Box 15">
          <a:extLst>
            <a:ext uri="{FF2B5EF4-FFF2-40B4-BE49-F238E27FC236}">
              <a16:creationId xmlns:a16="http://schemas.microsoft.com/office/drawing/2014/main" id="{00000000-0008-0000-1300-000065010000}"/>
            </a:ext>
          </a:extLst>
        </xdr:cNvPr>
        <xdr:cNvSpPr txBox="1">
          <a:spLocks noChangeArrowheads="1"/>
        </xdr:cNvSpPr>
      </xdr:nvSpPr>
      <xdr:spPr bwMode="auto">
        <a:xfrm>
          <a:off x="8574505" y="261486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358" name="Text Box 15">
          <a:extLst>
            <a:ext uri="{FF2B5EF4-FFF2-40B4-BE49-F238E27FC236}">
              <a16:creationId xmlns:a16="http://schemas.microsoft.com/office/drawing/2014/main" id="{00000000-0008-0000-1300-000066010000}"/>
            </a:ext>
          </a:extLst>
        </xdr:cNvPr>
        <xdr:cNvSpPr txBox="1">
          <a:spLocks noChangeArrowheads="1"/>
        </xdr:cNvSpPr>
      </xdr:nvSpPr>
      <xdr:spPr bwMode="auto">
        <a:xfrm>
          <a:off x="8574505" y="261486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359" name="Text Box 15">
          <a:extLst>
            <a:ext uri="{FF2B5EF4-FFF2-40B4-BE49-F238E27FC236}">
              <a16:creationId xmlns:a16="http://schemas.microsoft.com/office/drawing/2014/main" id="{00000000-0008-0000-1300-000067010000}"/>
            </a:ext>
          </a:extLst>
        </xdr:cNvPr>
        <xdr:cNvSpPr txBox="1">
          <a:spLocks noChangeArrowheads="1"/>
        </xdr:cNvSpPr>
      </xdr:nvSpPr>
      <xdr:spPr bwMode="auto">
        <a:xfrm>
          <a:off x="8574505" y="2438400"/>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360" name="Text Box 15">
          <a:extLst>
            <a:ext uri="{FF2B5EF4-FFF2-40B4-BE49-F238E27FC236}">
              <a16:creationId xmlns:a16="http://schemas.microsoft.com/office/drawing/2014/main" id="{00000000-0008-0000-1300-000068010000}"/>
            </a:ext>
          </a:extLst>
        </xdr:cNvPr>
        <xdr:cNvSpPr txBox="1">
          <a:spLocks noChangeArrowheads="1"/>
        </xdr:cNvSpPr>
      </xdr:nvSpPr>
      <xdr:spPr bwMode="auto">
        <a:xfrm>
          <a:off x="8574505" y="2438400"/>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1" name="Text Box 15">
          <a:extLst>
            <a:ext uri="{FF2B5EF4-FFF2-40B4-BE49-F238E27FC236}">
              <a16:creationId xmlns:a16="http://schemas.microsoft.com/office/drawing/2014/main" id="{00000000-0008-0000-1300-000069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2" name="Text Box 15">
          <a:extLst>
            <a:ext uri="{FF2B5EF4-FFF2-40B4-BE49-F238E27FC236}">
              <a16:creationId xmlns:a16="http://schemas.microsoft.com/office/drawing/2014/main" id="{00000000-0008-0000-1300-00006A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363" name="Text Box 15">
          <a:extLst>
            <a:ext uri="{FF2B5EF4-FFF2-40B4-BE49-F238E27FC236}">
              <a16:creationId xmlns:a16="http://schemas.microsoft.com/office/drawing/2014/main" id="{00000000-0008-0000-1300-00006B010000}"/>
            </a:ext>
          </a:extLst>
        </xdr:cNvPr>
        <xdr:cNvSpPr txBox="1">
          <a:spLocks noChangeArrowheads="1"/>
        </xdr:cNvSpPr>
      </xdr:nvSpPr>
      <xdr:spPr bwMode="auto">
        <a:xfrm>
          <a:off x="8574505" y="2438400"/>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4" name="Text Box 15">
          <a:extLst>
            <a:ext uri="{FF2B5EF4-FFF2-40B4-BE49-F238E27FC236}">
              <a16:creationId xmlns:a16="http://schemas.microsoft.com/office/drawing/2014/main" id="{00000000-0008-0000-1300-00006C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5" name="Text Box 15">
          <a:extLst>
            <a:ext uri="{FF2B5EF4-FFF2-40B4-BE49-F238E27FC236}">
              <a16:creationId xmlns:a16="http://schemas.microsoft.com/office/drawing/2014/main" id="{00000000-0008-0000-1300-00006D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6" name="Text Box 15">
          <a:extLst>
            <a:ext uri="{FF2B5EF4-FFF2-40B4-BE49-F238E27FC236}">
              <a16:creationId xmlns:a16="http://schemas.microsoft.com/office/drawing/2014/main" id="{00000000-0008-0000-1300-00006E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7" name="Text Box 15">
          <a:extLst>
            <a:ext uri="{FF2B5EF4-FFF2-40B4-BE49-F238E27FC236}">
              <a16:creationId xmlns:a16="http://schemas.microsoft.com/office/drawing/2014/main" id="{00000000-0008-0000-1300-00006F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8" name="Text Box 15">
          <a:extLst>
            <a:ext uri="{FF2B5EF4-FFF2-40B4-BE49-F238E27FC236}">
              <a16:creationId xmlns:a16="http://schemas.microsoft.com/office/drawing/2014/main" id="{00000000-0008-0000-1300-000070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9" name="Text Box 15">
          <a:extLst>
            <a:ext uri="{FF2B5EF4-FFF2-40B4-BE49-F238E27FC236}">
              <a16:creationId xmlns:a16="http://schemas.microsoft.com/office/drawing/2014/main" id="{00000000-0008-0000-1300-000071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70" name="Text Box 15">
          <a:extLst>
            <a:ext uri="{FF2B5EF4-FFF2-40B4-BE49-F238E27FC236}">
              <a16:creationId xmlns:a16="http://schemas.microsoft.com/office/drawing/2014/main" id="{00000000-0008-0000-1300-000072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71" name="Text Box 15">
          <a:extLst>
            <a:ext uri="{FF2B5EF4-FFF2-40B4-BE49-F238E27FC236}">
              <a16:creationId xmlns:a16="http://schemas.microsoft.com/office/drawing/2014/main" id="{00000000-0008-0000-1300-000073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72" name="Text Box 15">
          <a:extLst>
            <a:ext uri="{FF2B5EF4-FFF2-40B4-BE49-F238E27FC236}">
              <a16:creationId xmlns:a16="http://schemas.microsoft.com/office/drawing/2014/main" id="{00000000-0008-0000-1300-000074010000}"/>
            </a:ext>
          </a:extLst>
        </xdr:cNvPr>
        <xdr:cNvSpPr txBox="1">
          <a:spLocks noChangeArrowheads="1"/>
        </xdr:cNvSpPr>
      </xdr:nvSpPr>
      <xdr:spPr bwMode="auto">
        <a:xfrm>
          <a:off x="8574505" y="261486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373" name="Text Box 15">
          <a:extLst>
            <a:ext uri="{FF2B5EF4-FFF2-40B4-BE49-F238E27FC236}">
              <a16:creationId xmlns:a16="http://schemas.microsoft.com/office/drawing/2014/main" id="{00000000-0008-0000-1300-000075010000}"/>
            </a:ext>
          </a:extLst>
        </xdr:cNvPr>
        <xdr:cNvSpPr txBox="1">
          <a:spLocks noChangeArrowheads="1"/>
        </xdr:cNvSpPr>
      </xdr:nvSpPr>
      <xdr:spPr bwMode="auto">
        <a:xfrm>
          <a:off x="8574505" y="261486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374" name="Text Box 15">
          <a:extLst>
            <a:ext uri="{FF2B5EF4-FFF2-40B4-BE49-F238E27FC236}">
              <a16:creationId xmlns:a16="http://schemas.microsoft.com/office/drawing/2014/main" id="{00000000-0008-0000-1300-000076010000}"/>
            </a:ext>
          </a:extLst>
        </xdr:cNvPr>
        <xdr:cNvSpPr txBox="1">
          <a:spLocks noChangeArrowheads="1"/>
        </xdr:cNvSpPr>
      </xdr:nvSpPr>
      <xdr:spPr bwMode="auto">
        <a:xfrm>
          <a:off x="8574505" y="261486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375" name="Text Box 15">
          <a:extLst>
            <a:ext uri="{FF2B5EF4-FFF2-40B4-BE49-F238E27FC236}">
              <a16:creationId xmlns:a16="http://schemas.microsoft.com/office/drawing/2014/main" id="{00000000-0008-0000-1300-000077010000}"/>
            </a:ext>
          </a:extLst>
        </xdr:cNvPr>
        <xdr:cNvSpPr txBox="1">
          <a:spLocks noChangeArrowheads="1"/>
        </xdr:cNvSpPr>
      </xdr:nvSpPr>
      <xdr:spPr bwMode="auto">
        <a:xfrm>
          <a:off x="8574505" y="261486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376" name="Text Box 15">
          <a:extLst>
            <a:ext uri="{FF2B5EF4-FFF2-40B4-BE49-F238E27FC236}">
              <a16:creationId xmlns:a16="http://schemas.microsoft.com/office/drawing/2014/main" id="{00000000-0008-0000-1300-000078010000}"/>
            </a:ext>
          </a:extLst>
        </xdr:cNvPr>
        <xdr:cNvSpPr txBox="1">
          <a:spLocks noChangeArrowheads="1"/>
        </xdr:cNvSpPr>
      </xdr:nvSpPr>
      <xdr:spPr bwMode="auto">
        <a:xfrm>
          <a:off x="8574505" y="261486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377" name="Text Box 15">
          <a:extLst>
            <a:ext uri="{FF2B5EF4-FFF2-40B4-BE49-F238E27FC236}">
              <a16:creationId xmlns:a16="http://schemas.microsoft.com/office/drawing/2014/main" id="{00000000-0008-0000-1300-000079010000}"/>
            </a:ext>
          </a:extLst>
        </xdr:cNvPr>
        <xdr:cNvSpPr txBox="1">
          <a:spLocks noChangeArrowheads="1"/>
        </xdr:cNvSpPr>
      </xdr:nvSpPr>
      <xdr:spPr bwMode="auto">
        <a:xfrm>
          <a:off x="8574505" y="261486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378" name="Text Box 15">
          <a:extLst>
            <a:ext uri="{FF2B5EF4-FFF2-40B4-BE49-F238E27FC236}">
              <a16:creationId xmlns:a16="http://schemas.microsoft.com/office/drawing/2014/main" id="{00000000-0008-0000-1300-00007A010000}"/>
            </a:ext>
          </a:extLst>
        </xdr:cNvPr>
        <xdr:cNvSpPr txBox="1">
          <a:spLocks noChangeArrowheads="1"/>
        </xdr:cNvSpPr>
      </xdr:nvSpPr>
      <xdr:spPr bwMode="auto">
        <a:xfrm>
          <a:off x="8574505" y="261486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091" name="Text Box 15">
          <a:extLst>
            <a:ext uri="{FF2B5EF4-FFF2-40B4-BE49-F238E27FC236}">
              <a16:creationId xmlns:a16="http://schemas.microsoft.com/office/drawing/2014/main" id="{00000000-0008-0000-1300-000043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092" name="Text Box 15">
          <a:extLst>
            <a:ext uri="{FF2B5EF4-FFF2-40B4-BE49-F238E27FC236}">
              <a16:creationId xmlns:a16="http://schemas.microsoft.com/office/drawing/2014/main" id="{00000000-0008-0000-1300-000044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093" name="Text Box 15">
          <a:extLst>
            <a:ext uri="{FF2B5EF4-FFF2-40B4-BE49-F238E27FC236}">
              <a16:creationId xmlns:a16="http://schemas.microsoft.com/office/drawing/2014/main" id="{00000000-0008-0000-1300-000045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094" name="Text Box 15">
          <a:extLst>
            <a:ext uri="{FF2B5EF4-FFF2-40B4-BE49-F238E27FC236}">
              <a16:creationId xmlns:a16="http://schemas.microsoft.com/office/drawing/2014/main" id="{00000000-0008-0000-1300-000046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095" name="Text Box 15">
          <a:extLst>
            <a:ext uri="{FF2B5EF4-FFF2-40B4-BE49-F238E27FC236}">
              <a16:creationId xmlns:a16="http://schemas.microsoft.com/office/drawing/2014/main" id="{00000000-0008-0000-1300-000047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096" name="Text Box 15">
          <a:extLst>
            <a:ext uri="{FF2B5EF4-FFF2-40B4-BE49-F238E27FC236}">
              <a16:creationId xmlns:a16="http://schemas.microsoft.com/office/drawing/2014/main" id="{00000000-0008-0000-1300-000048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097" name="Text Box 15">
          <a:extLst>
            <a:ext uri="{FF2B5EF4-FFF2-40B4-BE49-F238E27FC236}">
              <a16:creationId xmlns:a16="http://schemas.microsoft.com/office/drawing/2014/main" id="{00000000-0008-0000-1300-000049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098" name="Text Box 15">
          <a:extLst>
            <a:ext uri="{FF2B5EF4-FFF2-40B4-BE49-F238E27FC236}">
              <a16:creationId xmlns:a16="http://schemas.microsoft.com/office/drawing/2014/main" id="{00000000-0008-0000-1300-00004A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099" name="Text Box 15">
          <a:extLst>
            <a:ext uri="{FF2B5EF4-FFF2-40B4-BE49-F238E27FC236}">
              <a16:creationId xmlns:a16="http://schemas.microsoft.com/office/drawing/2014/main" id="{00000000-0008-0000-1300-00004B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00" name="Text Box 15">
          <a:extLst>
            <a:ext uri="{FF2B5EF4-FFF2-40B4-BE49-F238E27FC236}">
              <a16:creationId xmlns:a16="http://schemas.microsoft.com/office/drawing/2014/main" id="{00000000-0008-0000-1300-00004C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01" name="Text Box 15">
          <a:extLst>
            <a:ext uri="{FF2B5EF4-FFF2-40B4-BE49-F238E27FC236}">
              <a16:creationId xmlns:a16="http://schemas.microsoft.com/office/drawing/2014/main" id="{00000000-0008-0000-1300-00004D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02" name="Text Box 15">
          <a:extLst>
            <a:ext uri="{FF2B5EF4-FFF2-40B4-BE49-F238E27FC236}">
              <a16:creationId xmlns:a16="http://schemas.microsoft.com/office/drawing/2014/main" id="{00000000-0008-0000-1300-00004E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03" name="Text Box 15">
          <a:extLst>
            <a:ext uri="{FF2B5EF4-FFF2-40B4-BE49-F238E27FC236}">
              <a16:creationId xmlns:a16="http://schemas.microsoft.com/office/drawing/2014/main" id="{00000000-0008-0000-1300-00004F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04" name="Text Box 15">
          <a:extLst>
            <a:ext uri="{FF2B5EF4-FFF2-40B4-BE49-F238E27FC236}">
              <a16:creationId xmlns:a16="http://schemas.microsoft.com/office/drawing/2014/main" id="{00000000-0008-0000-1300-000050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05" name="Text Box 15">
          <a:extLst>
            <a:ext uri="{FF2B5EF4-FFF2-40B4-BE49-F238E27FC236}">
              <a16:creationId xmlns:a16="http://schemas.microsoft.com/office/drawing/2014/main" id="{00000000-0008-0000-1300-000051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06" name="Text Box 15">
          <a:extLst>
            <a:ext uri="{FF2B5EF4-FFF2-40B4-BE49-F238E27FC236}">
              <a16:creationId xmlns:a16="http://schemas.microsoft.com/office/drawing/2014/main" id="{00000000-0008-0000-1300-000052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07" name="Text Box 15">
          <a:extLst>
            <a:ext uri="{FF2B5EF4-FFF2-40B4-BE49-F238E27FC236}">
              <a16:creationId xmlns:a16="http://schemas.microsoft.com/office/drawing/2014/main" id="{00000000-0008-0000-1300-000053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08" name="Text Box 15">
          <a:extLst>
            <a:ext uri="{FF2B5EF4-FFF2-40B4-BE49-F238E27FC236}">
              <a16:creationId xmlns:a16="http://schemas.microsoft.com/office/drawing/2014/main" id="{00000000-0008-0000-1300-000054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09" name="Text Box 15">
          <a:extLst>
            <a:ext uri="{FF2B5EF4-FFF2-40B4-BE49-F238E27FC236}">
              <a16:creationId xmlns:a16="http://schemas.microsoft.com/office/drawing/2014/main" id="{00000000-0008-0000-1300-000055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10" name="Text Box 15">
          <a:extLst>
            <a:ext uri="{FF2B5EF4-FFF2-40B4-BE49-F238E27FC236}">
              <a16:creationId xmlns:a16="http://schemas.microsoft.com/office/drawing/2014/main" id="{00000000-0008-0000-1300-000056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11" name="Text Box 15">
          <a:extLst>
            <a:ext uri="{FF2B5EF4-FFF2-40B4-BE49-F238E27FC236}">
              <a16:creationId xmlns:a16="http://schemas.microsoft.com/office/drawing/2014/main" id="{00000000-0008-0000-1300-000057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12" name="Text Box 15">
          <a:extLst>
            <a:ext uri="{FF2B5EF4-FFF2-40B4-BE49-F238E27FC236}">
              <a16:creationId xmlns:a16="http://schemas.microsoft.com/office/drawing/2014/main" id="{00000000-0008-0000-1300-000058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13" name="Text Box 15">
          <a:extLst>
            <a:ext uri="{FF2B5EF4-FFF2-40B4-BE49-F238E27FC236}">
              <a16:creationId xmlns:a16="http://schemas.microsoft.com/office/drawing/2014/main" id="{00000000-0008-0000-1300-000059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14" name="Text Box 15">
          <a:extLst>
            <a:ext uri="{FF2B5EF4-FFF2-40B4-BE49-F238E27FC236}">
              <a16:creationId xmlns:a16="http://schemas.microsoft.com/office/drawing/2014/main" id="{00000000-0008-0000-1300-00005A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1115" name="Text Box 15">
          <a:extLst>
            <a:ext uri="{FF2B5EF4-FFF2-40B4-BE49-F238E27FC236}">
              <a16:creationId xmlns:a16="http://schemas.microsoft.com/office/drawing/2014/main" id="{00000000-0008-0000-1300-00005B04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1116" name="Text Box 15">
          <a:extLst>
            <a:ext uri="{FF2B5EF4-FFF2-40B4-BE49-F238E27FC236}">
              <a16:creationId xmlns:a16="http://schemas.microsoft.com/office/drawing/2014/main" id="{00000000-0008-0000-1300-00005C04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1117" name="Text Box 15">
          <a:extLst>
            <a:ext uri="{FF2B5EF4-FFF2-40B4-BE49-F238E27FC236}">
              <a16:creationId xmlns:a16="http://schemas.microsoft.com/office/drawing/2014/main" id="{00000000-0008-0000-1300-00005D04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1118" name="Text Box 15">
          <a:extLst>
            <a:ext uri="{FF2B5EF4-FFF2-40B4-BE49-F238E27FC236}">
              <a16:creationId xmlns:a16="http://schemas.microsoft.com/office/drawing/2014/main" id="{00000000-0008-0000-1300-00005E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1119" name="Text Box 15">
          <a:extLst>
            <a:ext uri="{FF2B5EF4-FFF2-40B4-BE49-F238E27FC236}">
              <a16:creationId xmlns:a16="http://schemas.microsoft.com/office/drawing/2014/main" id="{00000000-0008-0000-1300-00005F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1120" name="Text Box 15">
          <a:extLst>
            <a:ext uri="{FF2B5EF4-FFF2-40B4-BE49-F238E27FC236}">
              <a16:creationId xmlns:a16="http://schemas.microsoft.com/office/drawing/2014/main" id="{00000000-0008-0000-1300-000060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21" name="Text Box 15">
          <a:extLst>
            <a:ext uri="{FF2B5EF4-FFF2-40B4-BE49-F238E27FC236}">
              <a16:creationId xmlns:a16="http://schemas.microsoft.com/office/drawing/2014/main" id="{00000000-0008-0000-1300-000061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22" name="Text Box 15">
          <a:extLst>
            <a:ext uri="{FF2B5EF4-FFF2-40B4-BE49-F238E27FC236}">
              <a16:creationId xmlns:a16="http://schemas.microsoft.com/office/drawing/2014/main" id="{00000000-0008-0000-1300-000062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23" name="Text Box 15">
          <a:extLst>
            <a:ext uri="{FF2B5EF4-FFF2-40B4-BE49-F238E27FC236}">
              <a16:creationId xmlns:a16="http://schemas.microsoft.com/office/drawing/2014/main" id="{00000000-0008-0000-1300-000063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24" name="Text Box 15">
          <a:extLst>
            <a:ext uri="{FF2B5EF4-FFF2-40B4-BE49-F238E27FC236}">
              <a16:creationId xmlns:a16="http://schemas.microsoft.com/office/drawing/2014/main" id="{00000000-0008-0000-1300-000064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25" name="Text Box 15">
          <a:extLst>
            <a:ext uri="{FF2B5EF4-FFF2-40B4-BE49-F238E27FC236}">
              <a16:creationId xmlns:a16="http://schemas.microsoft.com/office/drawing/2014/main" id="{00000000-0008-0000-1300-000065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26" name="Text Box 15">
          <a:extLst>
            <a:ext uri="{FF2B5EF4-FFF2-40B4-BE49-F238E27FC236}">
              <a16:creationId xmlns:a16="http://schemas.microsoft.com/office/drawing/2014/main" id="{00000000-0008-0000-1300-000066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27" name="Text Box 15">
          <a:extLst>
            <a:ext uri="{FF2B5EF4-FFF2-40B4-BE49-F238E27FC236}">
              <a16:creationId xmlns:a16="http://schemas.microsoft.com/office/drawing/2014/main" id="{00000000-0008-0000-1300-000067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28" name="Text Box 15">
          <a:extLst>
            <a:ext uri="{FF2B5EF4-FFF2-40B4-BE49-F238E27FC236}">
              <a16:creationId xmlns:a16="http://schemas.microsoft.com/office/drawing/2014/main" id="{00000000-0008-0000-1300-000068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29" name="Text Box 15">
          <a:extLst>
            <a:ext uri="{FF2B5EF4-FFF2-40B4-BE49-F238E27FC236}">
              <a16:creationId xmlns:a16="http://schemas.microsoft.com/office/drawing/2014/main" id="{00000000-0008-0000-1300-000069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30" name="Text Box 15">
          <a:extLst>
            <a:ext uri="{FF2B5EF4-FFF2-40B4-BE49-F238E27FC236}">
              <a16:creationId xmlns:a16="http://schemas.microsoft.com/office/drawing/2014/main" id="{00000000-0008-0000-1300-00006A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1131" name="Text Box 15">
          <a:extLst>
            <a:ext uri="{FF2B5EF4-FFF2-40B4-BE49-F238E27FC236}">
              <a16:creationId xmlns:a16="http://schemas.microsoft.com/office/drawing/2014/main" id="{00000000-0008-0000-1300-00006B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1132" name="Text Box 15">
          <a:extLst>
            <a:ext uri="{FF2B5EF4-FFF2-40B4-BE49-F238E27FC236}">
              <a16:creationId xmlns:a16="http://schemas.microsoft.com/office/drawing/2014/main" id="{00000000-0008-0000-1300-00006C04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1133" name="Text Box 15">
          <a:extLst>
            <a:ext uri="{FF2B5EF4-FFF2-40B4-BE49-F238E27FC236}">
              <a16:creationId xmlns:a16="http://schemas.microsoft.com/office/drawing/2014/main" id="{00000000-0008-0000-1300-00006D04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1134" name="Text Box 15">
          <a:extLst>
            <a:ext uri="{FF2B5EF4-FFF2-40B4-BE49-F238E27FC236}">
              <a16:creationId xmlns:a16="http://schemas.microsoft.com/office/drawing/2014/main" id="{00000000-0008-0000-1300-00006E04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1135" name="Text Box 15">
          <a:extLst>
            <a:ext uri="{FF2B5EF4-FFF2-40B4-BE49-F238E27FC236}">
              <a16:creationId xmlns:a16="http://schemas.microsoft.com/office/drawing/2014/main" id="{00000000-0008-0000-1300-00006F04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1136" name="Text Box 15">
          <a:extLst>
            <a:ext uri="{FF2B5EF4-FFF2-40B4-BE49-F238E27FC236}">
              <a16:creationId xmlns:a16="http://schemas.microsoft.com/office/drawing/2014/main" id="{00000000-0008-0000-1300-00007004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1137" name="Text Box 15">
          <a:extLst>
            <a:ext uri="{FF2B5EF4-FFF2-40B4-BE49-F238E27FC236}">
              <a16:creationId xmlns:a16="http://schemas.microsoft.com/office/drawing/2014/main" id="{00000000-0008-0000-1300-00007104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1138" name="Text Box 15">
          <a:extLst>
            <a:ext uri="{FF2B5EF4-FFF2-40B4-BE49-F238E27FC236}">
              <a16:creationId xmlns:a16="http://schemas.microsoft.com/office/drawing/2014/main" id="{00000000-0008-0000-1300-00007204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1139" name="Text Box 15">
          <a:extLst>
            <a:ext uri="{FF2B5EF4-FFF2-40B4-BE49-F238E27FC236}">
              <a16:creationId xmlns:a16="http://schemas.microsoft.com/office/drawing/2014/main" id="{00000000-0008-0000-1300-00007304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40" name="Text Box 15">
          <a:extLst>
            <a:ext uri="{FF2B5EF4-FFF2-40B4-BE49-F238E27FC236}">
              <a16:creationId xmlns:a16="http://schemas.microsoft.com/office/drawing/2014/main" id="{00000000-0008-0000-1300-000074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41" name="Text Box 15">
          <a:extLst>
            <a:ext uri="{FF2B5EF4-FFF2-40B4-BE49-F238E27FC236}">
              <a16:creationId xmlns:a16="http://schemas.microsoft.com/office/drawing/2014/main" id="{00000000-0008-0000-1300-000075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1142" name="Text Box 15">
          <a:extLst>
            <a:ext uri="{FF2B5EF4-FFF2-40B4-BE49-F238E27FC236}">
              <a16:creationId xmlns:a16="http://schemas.microsoft.com/office/drawing/2014/main" id="{00000000-0008-0000-1300-00007604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43" name="Text Box 15">
          <a:extLst>
            <a:ext uri="{FF2B5EF4-FFF2-40B4-BE49-F238E27FC236}">
              <a16:creationId xmlns:a16="http://schemas.microsoft.com/office/drawing/2014/main" id="{00000000-0008-0000-1300-000077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44" name="Text Box 15">
          <a:extLst>
            <a:ext uri="{FF2B5EF4-FFF2-40B4-BE49-F238E27FC236}">
              <a16:creationId xmlns:a16="http://schemas.microsoft.com/office/drawing/2014/main" id="{00000000-0008-0000-1300-000078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45" name="Text Box 15">
          <a:extLst>
            <a:ext uri="{FF2B5EF4-FFF2-40B4-BE49-F238E27FC236}">
              <a16:creationId xmlns:a16="http://schemas.microsoft.com/office/drawing/2014/main" id="{00000000-0008-0000-1300-000079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46" name="Text Box 15">
          <a:extLst>
            <a:ext uri="{FF2B5EF4-FFF2-40B4-BE49-F238E27FC236}">
              <a16:creationId xmlns:a16="http://schemas.microsoft.com/office/drawing/2014/main" id="{00000000-0008-0000-1300-00007A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47" name="Text Box 15">
          <a:extLst>
            <a:ext uri="{FF2B5EF4-FFF2-40B4-BE49-F238E27FC236}">
              <a16:creationId xmlns:a16="http://schemas.microsoft.com/office/drawing/2014/main" id="{00000000-0008-0000-1300-00007B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48" name="Text Box 15">
          <a:extLst>
            <a:ext uri="{FF2B5EF4-FFF2-40B4-BE49-F238E27FC236}">
              <a16:creationId xmlns:a16="http://schemas.microsoft.com/office/drawing/2014/main" id="{00000000-0008-0000-1300-00007C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49" name="Text Box 15">
          <a:extLst>
            <a:ext uri="{FF2B5EF4-FFF2-40B4-BE49-F238E27FC236}">
              <a16:creationId xmlns:a16="http://schemas.microsoft.com/office/drawing/2014/main" id="{00000000-0008-0000-1300-00007D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50" name="Text Box 15">
          <a:extLst>
            <a:ext uri="{FF2B5EF4-FFF2-40B4-BE49-F238E27FC236}">
              <a16:creationId xmlns:a16="http://schemas.microsoft.com/office/drawing/2014/main" id="{00000000-0008-0000-1300-00007E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51" name="Text Box 15">
          <a:extLst>
            <a:ext uri="{FF2B5EF4-FFF2-40B4-BE49-F238E27FC236}">
              <a16:creationId xmlns:a16="http://schemas.microsoft.com/office/drawing/2014/main" id="{00000000-0008-0000-1300-00007F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1152" name="Text Box 15">
          <a:extLst>
            <a:ext uri="{FF2B5EF4-FFF2-40B4-BE49-F238E27FC236}">
              <a16:creationId xmlns:a16="http://schemas.microsoft.com/office/drawing/2014/main" id="{00000000-0008-0000-1300-000080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1153" name="Text Box 15">
          <a:extLst>
            <a:ext uri="{FF2B5EF4-FFF2-40B4-BE49-F238E27FC236}">
              <a16:creationId xmlns:a16="http://schemas.microsoft.com/office/drawing/2014/main" id="{00000000-0008-0000-1300-000081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1154" name="Text Box 15">
          <a:extLst>
            <a:ext uri="{FF2B5EF4-FFF2-40B4-BE49-F238E27FC236}">
              <a16:creationId xmlns:a16="http://schemas.microsoft.com/office/drawing/2014/main" id="{00000000-0008-0000-1300-000082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1155" name="Text Box 15">
          <a:extLst>
            <a:ext uri="{FF2B5EF4-FFF2-40B4-BE49-F238E27FC236}">
              <a16:creationId xmlns:a16="http://schemas.microsoft.com/office/drawing/2014/main" id="{00000000-0008-0000-1300-00008304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1156" name="Text Box 15">
          <a:extLst>
            <a:ext uri="{FF2B5EF4-FFF2-40B4-BE49-F238E27FC236}">
              <a16:creationId xmlns:a16="http://schemas.microsoft.com/office/drawing/2014/main" id="{00000000-0008-0000-1300-00008404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1157" name="Text Box 15">
          <a:extLst>
            <a:ext uri="{FF2B5EF4-FFF2-40B4-BE49-F238E27FC236}">
              <a16:creationId xmlns:a16="http://schemas.microsoft.com/office/drawing/2014/main" id="{00000000-0008-0000-1300-00008504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58" name="Text Box 15">
          <a:extLst>
            <a:ext uri="{FF2B5EF4-FFF2-40B4-BE49-F238E27FC236}">
              <a16:creationId xmlns:a16="http://schemas.microsoft.com/office/drawing/2014/main" id="{00000000-0008-0000-1300-000086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59" name="Text Box 15">
          <a:extLst>
            <a:ext uri="{FF2B5EF4-FFF2-40B4-BE49-F238E27FC236}">
              <a16:creationId xmlns:a16="http://schemas.microsoft.com/office/drawing/2014/main" id="{00000000-0008-0000-1300-000087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60" name="Text Box 15">
          <a:extLst>
            <a:ext uri="{FF2B5EF4-FFF2-40B4-BE49-F238E27FC236}">
              <a16:creationId xmlns:a16="http://schemas.microsoft.com/office/drawing/2014/main" id="{00000000-0008-0000-1300-000088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61" name="Text Box 15">
          <a:extLst>
            <a:ext uri="{FF2B5EF4-FFF2-40B4-BE49-F238E27FC236}">
              <a16:creationId xmlns:a16="http://schemas.microsoft.com/office/drawing/2014/main" id="{00000000-0008-0000-1300-000089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162" name="Text Box 15">
          <a:extLst>
            <a:ext uri="{FF2B5EF4-FFF2-40B4-BE49-F238E27FC236}">
              <a16:creationId xmlns:a16="http://schemas.microsoft.com/office/drawing/2014/main" id="{00000000-0008-0000-1300-00008A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163" name="Text Box 15">
          <a:extLst>
            <a:ext uri="{FF2B5EF4-FFF2-40B4-BE49-F238E27FC236}">
              <a16:creationId xmlns:a16="http://schemas.microsoft.com/office/drawing/2014/main" id="{00000000-0008-0000-1300-00008B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64" name="Text Box 15">
          <a:extLst>
            <a:ext uri="{FF2B5EF4-FFF2-40B4-BE49-F238E27FC236}">
              <a16:creationId xmlns:a16="http://schemas.microsoft.com/office/drawing/2014/main" id="{00000000-0008-0000-1300-00008C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65" name="Text Box 15">
          <a:extLst>
            <a:ext uri="{FF2B5EF4-FFF2-40B4-BE49-F238E27FC236}">
              <a16:creationId xmlns:a16="http://schemas.microsoft.com/office/drawing/2014/main" id="{00000000-0008-0000-1300-00008D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66" name="Text Box 15">
          <a:extLst>
            <a:ext uri="{FF2B5EF4-FFF2-40B4-BE49-F238E27FC236}">
              <a16:creationId xmlns:a16="http://schemas.microsoft.com/office/drawing/2014/main" id="{00000000-0008-0000-1300-00008E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167" name="Text Box 15">
          <a:extLst>
            <a:ext uri="{FF2B5EF4-FFF2-40B4-BE49-F238E27FC236}">
              <a16:creationId xmlns:a16="http://schemas.microsoft.com/office/drawing/2014/main" id="{00000000-0008-0000-1300-00008F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168" name="Text Box 15">
          <a:extLst>
            <a:ext uri="{FF2B5EF4-FFF2-40B4-BE49-F238E27FC236}">
              <a16:creationId xmlns:a16="http://schemas.microsoft.com/office/drawing/2014/main" id="{00000000-0008-0000-1300-000090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169" name="Text Box 15">
          <a:extLst>
            <a:ext uri="{FF2B5EF4-FFF2-40B4-BE49-F238E27FC236}">
              <a16:creationId xmlns:a16="http://schemas.microsoft.com/office/drawing/2014/main" id="{00000000-0008-0000-1300-000091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70" name="Text Box 15">
          <a:extLst>
            <a:ext uri="{FF2B5EF4-FFF2-40B4-BE49-F238E27FC236}">
              <a16:creationId xmlns:a16="http://schemas.microsoft.com/office/drawing/2014/main" id="{00000000-0008-0000-1300-000092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71" name="Text Box 15">
          <a:extLst>
            <a:ext uri="{FF2B5EF4-FFF2-40B4-BE49-F238E27FC236}">
              <a16:creationId xmlns:a16="http://schemas.microsoft.com/office/drawing/2014/main" id="{00000000-0008-0000-1300-000093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72" name="Text Box 15">
          <a:extLst>
            <a:ext uri="{FF2B5EF4-FFF2-40B4-BE49-F238E27FC236}">
              <a16:creationId xmlns:a16="http://schemas.microsoft.com/office/drawing/2014/main" id="{00000000-0008-0000-1300-000094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173" name="Text Box 15">
          <a:extLst>
            <a:ext uri="{FF2B5EF4-FFF2-40B4-BE49-F238E27FC236}">
              <a16:creationId xmlns:a16="http://schemas.microsoft.com/office/drawing/2014/main" id="{00000000-0008-0000-1300-000095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174" name="Text Box 15">
          <a:extLst>
            <a:ext uri="{FF2B5EF4-FFF2-40B4-BE49-F238E27FC236}">
              <a16:creationId xmlns:a16="http://schemas.microsoft.com/office/drawing/2014/main" id="{00000000-0008-0000-1300-000096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175" name="Text Box 15">
          <a:extLst>
            <a:ext uri="{FF2B5EF4-FFF2-40B4-BE49-F238E27FC236}">
              <a16:creationId xmlns:a16="http://schemas.microsoft.com/office/drawing/2014/main" id="{00000000-0008-0000-1300-000097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76" name="Text Box 15">
          <a:extLst>
            <a:ext uri="{FF2B5EF4-FFF2-40B4-BE49-F238E27FC236}">
              <a16:creationId xmlns:a16="http://schemas.microsoft.com/office/drawing/2014/main" id="{00000000-0008-0000-1300-000098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77" name="Text Box 15">
          <a:extLst>
            <a:ext uri="{FF2B5EF4-FFF2-40B4-BE49-F238E27FC236}">
              <a16:creationId xmlns:a16="http://schemas.microsoft.com/office/drawing/2014/main" id="{00000000-0008-0000-1300-000099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78" name="Text Box 15">
          <a:extLst>
            <a:ext uri="{FF2B5EF4-FFF2-40B4-BE49-F238E27FC236}">
              <a16:creationId xmlns:a16="http://schemas.microsoft.com/office/drawing/2014/main" id="{00000000-0008-0000-1300-00009A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179" name="Text Box 15">
          <a:extLst>
            <a:ext uri="{FF2B5EF4-FFF2-40B4-BE49-F238E27FC236}">
              <a16:creationId xmlns:a16="http://schemas.microsoft.com/office/drawing/2014/main" id="{00000000-0008-0000-1300-00009B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180" name="Text Box 15">
          <a:extLst>
            <a:ext uri="{FF2B5EF4-FFF2-40B4-BE49-F238E27FC236}">
              <a16:creationId xmlns:a16="http://schemas.microsoft.com/office/drawing/2014/main" id="{00000000-0008-0000-1300-00009C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181" name="Text Box 15">
          <a:extLst>
            <a:ext uri="{FF2B5EF4-FFF2-40B4-BE49-F238E27FC236}">
              <a16:creationId xmlns:a16="http://schemas.microsoft.com/office/drawing/2014/main" id="{00000000-0008-0000-1300-00009D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1182" name="Text Box 15">
          <a:extLst>
            <a:ext uri="{FF2B5EF4-FFF2-40B4-BE49-F238E27FC236}">
              <a16:creationId xmlns:a16="http://schemas.microsoft.com/office/drawing/2014/main" id="{00000000-0008-0000-1300-00009E04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1183" name="Text Box 15">
          <a:extLst>
            <a:ext uri="{FF2B5EF4-FFF2-40B4-BE49-F238E27FC236}">
              <a16:creationId xmlns:a16="http://schemas.microsoft.com/office/drawing/2014/main" id="{00000000-0008-0000-1300-00009F04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1184" name="Text Box 15">
          <a:extLst>
            <a:ext uri="{FF2B5EF4-FFF2-40B4-BE49-F238E27FC236}">
              <a16:creationId xmlns:a16="http://schemas.microsoft.com/office/drawing/2014/main" id="{00000000-0008-0000-1300-0000A004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185" name="Text Box 15">
          <a:extLst>
            <a:ext uri="{FF2B5EF4-FFF2-40B4-BE49-F238E27FC236}">
              <a16:creationId xmlns:a16="http://schemas.microsoft.com/office/drawing/2014/main" id="{00000000-0008-0000-1300-0000A1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186" name="Text Box 15">
          <a:extLst>
            <a:ext uri="{FF2B5EF4-FFF2-40B4-BE49-F238E27FC236}">
              <a16:creationId xmlns:a16="http://schemas.microsoft.com/office/drawing/2014/main" id="{00000000-0008-0000-1300-0000A2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187" name="Text Box 15">
          <a:extLst>
            <a:ext uri="{FF2B5EF4-FFF2-40B4-BE49-F238E27FC236}">
              <a16:creationId xmlns:a16="http://schemas.microsoft.com/office/drawing/2014/main" id="{00000000-0008-0000-1300-0000A3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88" name="Text Box 15">
          <a:extLst>
            <a:ext uri="{FF2B5EF4-FFF2-40B4-BE49-F238E27FC236}">
              <a16:creationId xmlns:a16="http://schemas.microsoft.com/office/drawing/2014/main" id="{00000000-0008-0000-1300-0000A4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89" name="Text Box 15">
          <a:extLst>
            <a:ext uri="{FF2B5EF4-FFF2-40B4-BE49-F238E27FC236}">
              <a16:creationId xmlns:a16="http://schemas.microsoft.com/office/drawing/2014/main" id="{00000000-0008-0000-1300-0000A5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90" name="Text Box 15">
          <a:extLst>
            <a:ext uri="{FF2B5EF4-FFF2-40B4-BE49-F238E27FC236}">
              <a16:creationId xmlns:a16="http://schemas.microsoft.com/office/drawing/2014/main" id="{00000000-0008-0000-1300-0000A6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91" name="Text Box 15">
          <a:extLst>
            <a:ext uri="{FF2B5EF4-FFF2-40B4-BE49-F238E27FC236}">
              <a16:creationId xmlns:a16="http://schemas.microsoft.com/office/drawing/2014/main" id="{00000000-0008-0000-1300-0000A7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92" name="Text Box 15">
          <a:extLst>
            <a:ext uri="{FF2B5EF4-FFF2-40B4-BE49-F238E27FC236}">
              <a16:creationId xmlns:a16="http://schemas.microsoft.com/office/drawing/2014/main" id="{00000000-0008-0000-1300-0000A8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93" name="Text Box 15">
          <a:extLst>
            <a:ext uri="{FF2B5EF4-FFF2-40B4-BE49-F238E27FC236}">
              <a16:creationId xmlns:a16="http://schemas.microsoft.com/office/drawing/2014/main" id="{00000000-0008-0000-1300-0000A9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94" name="Text Box 15">
          <a:extLst>
            <a:ext uri="{FF2B5EF4-FFF2-40B4-BE49-F238E27FC236}">
              <a16:creationId xmlns:a16="http://schemas.microsoft.com/office/drawing/2014/main" id="{00000000-0008-0000-1300-0000AA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95" name="Text Box 15">
          <a:extLst>
            <a:ext uri="{FF2B5EF4-FFF2-40B4-BE49-F238E27FC236}">
              <a16:creationId xmlns:a16="http://schemas.microsoft.com/office/drawing/2014/main" id="{00000000-0008-0000-1300-0000AB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96" name="Text Box 15">
          <a:extLst>
            <a:ext uri="{FF2B5EF4-FFF2-40B4-BE49-F238E27FC236}">
              <a16:creationId xmlns:a16="http://schemas.microsoft.com/office/drawing/2014/main" id="{00000000-0008-0000-1300-0000AC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97" name="Text Box 15">
          <a:extLst>
            <a:ext uri="{FF2B5EF4-FFF2-40B4-BE49-F238E27FC236}">
              <a16:creationId xmlns:a16="http://schemas.microsoft.com/office/drawing/2014/main" id="{00000000-0008-0000-1300-0000AD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1198" name="Text Box 15">
          <a:extLst>
            <a:ext uri="{FF2B5EF4-FFF2-40B4-BE49-F238E27FC236}">
              <a16:creationId xmlns:a16="http://schemas.microsoft.com/office/drawing/2014/main" id="{00000000-0008-0000-1300-0000AE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1199" name="Text Box 15">
          <a:extLst>
            <a:ext uri="{FF2B5EF4-FFF2-40B4-BE49-F238E27FC236}">
              <a16:creationId xmlns:a16="http://schemas.microsoft.com/office/drawing/2014/main" id="{00000000-0008-0000-1300-0000AF04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1200" name="Text Box 15">
          <a:extLst>
            <a:ext uri="{FF2B5EF4-FFF2-40B4-BE49-F238E27FC236}">
              <a16:creationId xmlns:a16="http://schemas.microsoft.com/office/drawing/2014/main" id="{00000000-0008-0000-1300-0000B004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1201" name="Text Box 15">
          <a:extLst>
            <a:ext uri="{FF2B5EF4-FFF2-40B4-BE49-F238E27FC236}">
              <a16:creationId xmlns:a16="http://schemas.microsoft.com/office/drawing/2014/main" id="{00000000-0008-0000-1300-0000B104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1202" name="Text Box 15">
          <a:extLst>
            <a:ext uri="{FF2B5EF4-FFF2-40B4-BE49-F238E27FC236}">
              <a16:creationId xmlns:a16="http://schemas.microsoft.com/office/drawing/2014/main" id="{00000000-0008-0000-1300-0000B204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1203" name="Text Box 15">
          <a:extLst>
            <a:ext uri="{FF2B5EF4-FFF2-40B4-BE49-F238E27FC236}">
              <a16:creationId xmlns:a16="http://schemas.microsoft.com/office/drawing/2014/main" id="{00000000-0008-0000-1300-0000B304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1204" name="Text Box 15">
          <a:extLst>
            <a:ext uri="{FF2B5EF4-FFF2-40B4-BE49-F238E27FC236}">
              <a16:creationId xmlns:a16="http://schemas.microsoft.com/office/drawing/2014/main" id="{00000000-0008-0000-1300-0000B404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1205" name="Text Box 15">
          <a:extLst>
            <a:ext uri="{FF2B5EF4-FFF2-40B4-BE49-F238E27FC236}">
              <a16:creationId xmlns:a16="http://schemas.microsoft.com/office/drawing/2014/main" id="{00000000-0008-0000-1300-0000B504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1206" name="Text Box 15">
          <a:extLst>
            <a:ext uri="{FF2B5EF4-FFF2-40B4-BE49-F238E27FC236}">
              <a16:creationId xmlns:a16="http://schemas.microsoft.com/office/drawing/2014/main" id="{00000000-0008-0000-1300-0000B604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07" name="Text Box 15">
          <a:extLst>
            <a:ext uri="{FF2B5EF4-FFF2-40B4-BE49-F238E27FC236}">
              <a16:creationId xmlns:a16="http://schemas.microsoft.com/office/drawing/2014/main" id="{00000000-0008-0000-1300-0000B7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08" name="Text Box 15">
          <a:extLst>
            <a:ext uri="{FF2B5EF4-FFF2-40B4-BE49-F238E27FC236}">
              <a16:creationId xmlns:a16="http://schemas.microsoft.com/office/drawing/2014/main" id="{00000000-0008-0000-1300-0000B8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1209" name="Text Box 15">
          <a:extLst>
            <a:ext uri="{FF2B5EF4-FFF2-40B4-BE49-F238E27FC236}">
              <a16:creationId xmlns:a16="http://schemas.microsoft.com/office/drawing/2014/main" id="{00000000-0008-0000-1300-0000B904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10" name="Text Box 15">
          <a:extLst>
            <a:ext uri="{FF2B5EF4-FFF2-40B4-BE49-F238E27FC236}">
              <a16:creationId xmlns:a16="http://schemas.microsoft.com/office/drawing/2014/main" id="{00000000-0008-0000-1300-0000BA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11" name="Text Box 15">
          <a:extLst>
            <a:ext uri="{FF2B5EF4-FFF2-40B4-BE49-F238E27FC236}">
              <a16:creationId xmlns:a16="http://schemas.microsoft.com/office/drawing/2014/main" id="{00000000-0008-0000-1300-0000BB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12" name="Text Box 15">
          <a:extLst>
            <a:ext uri="{FF2B5EF4-FFF2-40B4-BE49-F238E27FC236}">
              <a16:creationId xmlns:a16="http://schemas.microsoft.com/office/drawing/2014/main" id="{00000000-0008-0000-1300-0000BC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13" name="Text Box 15">
          <a:extLst>
            <a:ext uri="{FF2B5EF4-FFF2-40B4-BE49-F238E27FC236}">
              <a16:creationId xmlns:a16="http://schemas.microsoft.com/office/drawing/2014/main" id="{00000000-0008-0000-1300-0000BD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14" name="Text Box 15">
          <a:extLst>
            <a:ext uri="{FF2B5EF4-FFF2-40B4-BE49-F238E27FC236}">
              <a16:creationId xmlns:a16="http://schemas.microsoft.com/office/drawing/2014/main" id="{00000000-0008-0000-1300-0000BE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15" name="Text Box 15">
          <a:extLst>
            <a:ext uri="{FF2B5EF4-FFF2-40B4-BE49-F238E27FC236}">
              <a16:creationId xmlns:a16="http://schemas.microsoft.com/office/drawing/2014/main" id="{00000000-0008-0000-1300-0000BF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16" name="Text Box 15">
          <a:extLst>
            <a:ext uri="{FF2B5EF4-FFF2-40B4-BE49-F238E27FC236}">
              <a16:creationId xmlns:a16="http://schemas.microsoft.com/office/drawing/2014/main" id="{00000000-0008-0000-1300-0000C0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17" name="Text Box 15">
          <a:extLst>
            <a:ext uri="{FF2B5EF4-FFF2-40B4-BE49-F238E27FC236}">
              <a16:creationId xmlns:a16="http://schemas.microsoft.com/office/drawing/2014/main" id="{00000000-0008-0000-1300-0000C1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18" name="Text Box 15">
          <a:extLst>
            <a:ext uri="{FF2B5EF4-FFF2-40B4-BE49-F238E27FC236}">
              <a16:creationId xmlns:a16="http://schemas.microsoft.com/office/drawing/2014/main" id="{00000000-0008-0000-1300-0000C2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219" name="Text Box 15">
          <a:extLst>
            <a:ext uri="{FF2B5EF4-FFF2-40B4-BE49-F238E27FC236}">
              <a16:creationId xmlns:a16="http://schemas.microsoft.com/office/drawing/2014/main" id="{00000000-0008-0000-1300-0000C3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220" name="Text Box 15">
          <a:extLst>
            <a:ext uri="{FF2B5EF4-FFF2-40B4-BE49-F238E27FC236}">
              <a16:creationId xmlns:a16="http://schemas.microsoft.com/office/drawing/2014/main" id="{00000000-0008-0000-1300-0000C4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221" name="Text Box 15">
          <a:extLst>
            <a:ext uri="{FF2B5EF4-FFF2-40B4-BE49-F238E27FC236}">
              <a16:creationId xmlns:a16="http://schemas.microsoft.com/office/drawing/2014/main" id="{00000000-0008-0000-1300-0000C5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1222" name="Text Box 15">
          <a:extLst>
            <a:ext uri="{FF2B5EF4-FFF2-40B4-BE49-F238E27FC236}">
              <a16:creationId xmlns:a16="http://schemas.microsoft.com/office/drawing/2014/main" id="{00000000-0008-0000-1300-0000C604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1223" name="Text Box 15">
          <a:extLst>
            <a:ext uri="{FF2B5EF4-FFF2-40B4-BE49-F238E27FC236}">
              <a16:creationId xmlns:a16="http://schemas.microsoft.com/office/drawing/2014/main" id="{00000000-0008-0000-1300-0000C704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1224" name="Text Box 15">
          <a:extLst>
            <a:ext uri="{FF2B5EF4-FFF2-40B4-BE49-F238E27FC236}">
              <a16:creationId xmlns:a16="http://schemas.microsoft.com/office/drawing/2014/main" id="{00000000-0008-0000-1300-0000C804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25" name="Text Box 15">
          <a:extLst>
            <a:ext uri="{FF2B5EF4-FFF2-40B4-BE49-F238E27FC236}">
              <a16:creationId xmlns:a16="http://schemas.microsoft.com/office/drawing/2014/main" id="{00000000-0008-0000-1300-0000C9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26" name="Text Box 15">
          <a:extLst>
            <a:ext uri="{FF2B5EF4-FFF2-40B4-BE49-F238E27FC236}">
              <a16:creationId xmlns:a16="http://schemas.microsoft.com/office/drawing/2014/main" id="{00000000-0008-0000-1300-0000CA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27" name="Text Box 15">
          <a:extLst>
            <a:ext uri="{FF2B5EF4-FFF2-40B4-BE49-F238E27FC236}">
              <a16:creationId xmlns:a16="http://schemas.microsoft.com/office/drawing/2014/main" id="{00000000-0008-0000-1300-0000CB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28" name="Text Box 15">
          <a:extLst>
            <a:ext uri="{FF2B5EF4-FFF2-40B4-BE49-F238E27FC236}">
              <a16:creationId xmlns:a16="http://schemas.microsoft.com/office/drawing/2014/main" id="{00000000-0008-0000-1300-0000CC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29" name="Text Box 15">
          <a:extLst>
            <a:ext uri="{FF2B5EF4-FFF2-40B4-BE49-F238E27FC236}">
              <a16:creationId xmlns:a16="http://schemas.microsoft.com/office/drawing/2014/main" id="{00000000-0008-0000-1300-0000CD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30" name="Text Box 15">
          <a:extLst>
            <a:ext uri="{FF2B5EF4-FFF2-40B4-BE49-F238E27FC236}">
              <a16:creationId xmlns:a16="http://schemas.microsoft.com/office/drawing/2014/main" id="{00000000-0008-0000-1300-0000CE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31" name="Text Box 15">
          <a:extLst>
            <a:ext uri="{FF2B5EF4-FFF2-40B4-BE49-F238E27FC236}">
              <a16:creationId xmlns:a16="http://schemas.microsoft.com/office/drawing/2014/main" id="{00000000-0008-0000-1300-0000CF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32" name="Text Box 15">
          <a:extLst>
            <a:ext uri="{FF2B5EF4-FFF2-40B4-BE49-F238E27FC236}">
              <a16:creationId xmlns:a16="http://schemas.microsoft.com/office/drawing/2014/main" id="{00000000-0008-0000-1300-0000D0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33" name="Text Box 15">
          <a:extLst>
            <a:ext uri="{FF2B5EF4-FFF2-40B4-BE49-F238E27FC236}">
              <a16:creationId xmlns:a16="http://schemas.microsoft.com/office/drawing/2014/main" id="{00000000-0008-0000-1300-0000D1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34" name="Text Box 15">
          <a:extLst>
            <a:ext uri="{FF2B5EF4-FFF2-40B4-BE49-F238E27FC236}">
              <a16:creationId xmlns:a16="http://schemas.microsoft.com/office/drawing/2014/main" id="{00000000-0008-0000-1300-0000D2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35" name="Text Box 15">
          <a:extLst>
            <a:ext uri="{FF2B5EF4-FFF2-40B4-BE49-F238E27FC236}">
              <a16:creationId xmlns:a16="http://schemas.microsoft.com/office/drawing/2014/main" id="{00000000-0008-0000-1300-0000D3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36" name="Text Box 15">
          <a:extLst>
            <a:ext uri="{FF2B5EF4-FFF2-40B4-BE49-F238E27FC236}">
              <a16:creationId xmlns:a16="http://schemas.microsoft.com/office/drawing/2014/main" id="{00000000-0008-0000-1300-0000D4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37" name="Text Box 15">
          <a:extLst>
            <a:ext uri="{FF2B5EF4-FFF2-40B4-BE49-F238E27FC236}">
              <a16:creationId xmlns:a16="http://schemas.microsoft.com/office/drawing/2014/main" id="{00000000-0008-0000-1300-0000D5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238" name="Text Box 15">
          <a:extLst>
            <a:ext uri="{FF2B5EF4-FFF2-40B4-BE49-F238E27FC236}">
              <a16:creationId xmlns:a16="http://schemas.microsoft.com/office/drawing/2014/main" id="{00000000-0008-0000-1300-0000D6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239" name="Text Box 15">
          <a:extLst>
            <a:ext uri="{FF2B5EF4-FFF2-40B4-BE49-F238E27FC236}">
              <a16:creationId xmlns:a16="http://schemas.microsoft.com/office/drawing/2014/main" id="{00000000-0008-0000-1300-0000D7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240" name="Text Box 15">
          <a:extLst>
            <a:ext uri="{FF2B5EF4-FFF2-40B4-BE49-F238E27FC236}">
              <a16:creationId xmlns:a16="http://schemas.microsoft.com/office/drawing/2014/main" id="{00000000-0008-0000-1300-0000D8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41" name="Text Box 15">
          <a:extLst>
            <a:ext uri="{FF2B5EF4-FFF2-40B4-BE49-F238E27FC236}">
              <a16:creationId xmlns:a16="http://schemas.microsoft.com/office/drawing/2014/main" id="{00000000-0008-0000-1300-0000D9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42" name="Text Box 15">
          <a:extLst>
            <a:ext uri="{FF2B5EF4-FFF2-40B4-BE49-F238E27FC236}">
              <a16:creationId xmlns:a16="http://schemas.microsoft.com/office/drawing/2014/main" id="{00000000-0008-0000-1300-0000DA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43" name="Text Box 15">
          <a:extLst>
            <a:ext uri="{FF2B5EF4-FFF2-40B4-BE49-F238E27FC236}">
              <a16:creationId xmlns:a16="http://schemas.microsoft.com/office/drawing/2014/main" id="{00000000-0008-0000-1300-0000DB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44" name="Text Box 15">
          <a:extLst>
            <a:ext uri="{FF2B5EF4-FFF2-40B4-BE49-F238E27FC236}">
              <a16:creationId xmlns:a16="http://schemas.microsoft.com/office/drawing/2014/main" id="{00000000-0008-0000-1300-0000DC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45" name="Text Box 15">
          <a:extLst>
            <a:ext uri="{FF2B5EF4-FFF2-40B4-BE49-F238E27FC236}">
              <a16:creationId xmlns:a16="http://schemas.microsoft.com/office/drawing/2014/main" id="{00000000-0008-0000-1300-0000DD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46" name="Text Box 15">
          <a:extLst>
            <a:ext uri="{FF2B5EF4-FFF2-40B4-BE49-F238E27FC236}">
              <a16:creationId xmlns:a16="http://schemas.microsoft.com/office/drawing/2014/main" id="{00000000-0008-0000-1300-0000DE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47" name="Text Box 15">
          <a:extLst>
            <a:ext uri="{FF2B5EF4-FFF2-40B4-BE49-F238E27FC236}">
              <a16:creationId xmlns:a16="http://schemas.microsoft.com/office/drawing/2014/main" id="{00000000-0008-0000-1300-0000DF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48" name="Text Box 15">
          <a:extLst>
            <a:ext uri="{FF2B5EF4-FFF2-40B4-BE49-F238E27FC236}">
              <a16:creationId xmlns:a16="http://schemas.microsoft.com/office/drawing/2014/main" id="{00000000-0008-0000-1300-0000E0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49" name="Text Box 15">
          <a:extLst>
            <a:ext uri="{FF2B5EF4-FFF2-40B4-BE49-F238E27FC236}">
              <a16:creationId xmlns:a16="http://schemas.microsoft.com/office/drawing/2014/main" id="{00000000-0008-0000-1300-0000E1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50" name="Text Box 15">
          <a:extLst>
            <a:ext uri="{FF2B5EF4-FFF2-40B4-BE49-F238E27FC236}">
              <a16:creationId xmlns:a16="http://schemas.microsoft.com/office/drawing/2014/main" id="{00000000-0008-0000-1300-0000E2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51" name="Text Box 15">
          <a:extLst>
            <a:ext uri="{FF2B5EF4-FFF2-40B4-BE49-F238E27FC236}">
              <a16:creationId xmlns:a16="http://schemas.microsoft.com/office/drawing/2014/main" id="{00000000-0008-0000-1300-0000E3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252" name="Text Box 15">
          <a:extLst>
            <a:ext uri="{FF2B5EF4-FFF2-40B4-BE49-F238E27FC236}">
              <a16:creationId xmlns:a16="http://schemas.microsoft.com/office/drawing/2014/main" id="{00000000-0008-0000-1300-0000E4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253" name="Text Box 15">
          <a:extLst>
            <a:ext uri="{FF2B5EF4-FFF2-40B4-BE49-F238E27FC236}">
              <a16:creationId xmlns:a16="http://schemas.microsoft.com/office/drawing/2014/main" id="{00000000-0008-0000-1300-0000E5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254" name="Text Box 15">
          <a:extLst>
            <a:ext uri="{FF2B5EF4-FFF2-40B4-BE49-F238E27FC236}">
              <a16:creationId xmlns:a16="http://schemas.microsoft.com/office/drawing/2014/main" id="{00000000-0008-0000-1300-0000E604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1255" name="Text Box 15">
          <a:extLst>
            <a:ext uri="{FF2B5EF4-FFF2-40B4-BE49-F238E27FC236}">
              <a16:creationId xmlns:a16="http://schemas.microsoft.com/office/drawing/2014/main" id="{00000000-0008-0000-1300-0000E704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1256" name="Text Box 15">
          <a:extLst>
            <a:ext uri="{FF2B5EF4-FFF2-40B4-BE49-F238E27FC236}">
              <a16:creationId xmlns:a16="http://schemas.microsoft.com/office/drawing/2014/main" id="{00000000-0008-0000-1300-0000E804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1257" name="Text Box 15">
          <a:extLst>
            <a:ext uri="{FF2B5EF4-FFF2-40B4-BE49-F238E27FC236}">
              <a16:creationId xmlns:a16="http://schemas.microsoft.com/office/drawing/2014/main" id="{00000000-0008-0000-1300-0000E904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1258" name="Text Box 15">
          <a:extLst>
            <a:ext uri="{FF2B5EF4-FFF2-40B4-BE49-F238E27FC236}">
              <a16:creationId xmlns:a16="http://schemas.microsoft.com/office/drawing/2014/main" id="{00000000-0008-0000-1300-0000EA04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1259" name="Text Box 15">
          <a:extLst>
            <a:ext uri="{FF2B5EF4-FFF2-40B4-BE49-F238E27FC236}">
              <a16:creationId xmlns:a16="http://schemas.microsoft.com/office/drawing/2014/main" id="{00000000-0008-0000-1300-0000EB04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1260" name="Text Box 15">
          <a:extLst>
            <a:ext uri="{FF2B5EF4-FFF2-40B4-BE49-F238E27FC236}">
              <a16:creationId xmlns:a16="http://schemas.microsoft.com/office/drawing/2014/main" id="{00000000-0008-0000-1300-0000EC04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61" name="Text Box 15">
          <a:extLst>
            <a:ext uri="{FF2B5EF4-FFF2-40B4-BE49-F238E27FC236}">
              <a16:creationId xmlns:a16="http://schemas.microsoft.com/office/drawing/2014/main" id="{00000000-0008-0000-1300-0000ED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62" name="Text Box 15">
          <a:extLst>
            <a:ext uri="{FF2B5EF4-FFF2-40B4-BE49-F238E27FC236}">
              <a16:creationId xmlns:a16="http://schemas.microsoft.com/office/drawing/2014/main" id="{00000000-0008-0000-1300-0000EE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63" name="Text Box 15">
          <a:extLst>
            <a:ext uri="{FF2B5EF4-FFF2-40B4-BE49-F238E27FC236}">
              <a16:creationId xmlns:a16="http://schemas.microsoft.com/office/drawing/2014/main" id="{00000000-0008-0000-1300-0000EF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64" name="Text Box 15">
          <a:extLst>
            <a:ext uri="{FF2B5EF4-FFF2-40B4-BE49-F238E27FC236}">
              <a16:creationId xmlns:a16="http://schemas.microsoft.com/office/drawing/2014/main" id="{00000000-0008-0000-1300-0000F0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265" name="Text Box 15">
          <a:extLst>
            <a:ext uri="{FF2B5EF4-FFF2-40B4-BE49-F238E27FC236}">
              <a16:creationId xmlns:a16="http://schemas.microsoft.com/office/drawing/2014/main" id="{00000000-0008-0000-1300-0000F1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266" name="Text Box 15">
          <a:extLst>
            <a:ext uri="{FF2B5EF4-FFF2-40B4-BE49-F238E27FC236}">
              <a16:creationId xmlns:a16="http://schemas.microsoft.com/office/drawing/2014/main" id="{00000000-0008-0000-1300-0000F2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67" name="Text Box 15">
          <a:extLst>
            <a:ext uri="{FF2B5EF4-FFF2-40B4-BE49-F238E27FC236}">
              <a16:creationId xmlns:a16="http://schemas.microsoft.com/office/drawing/2014/main" id="{00000000-0008-0000-1300-0000F3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68" name="Text Box 15">
          <a:extLst>
            <a:ext uri="{FF2B5EF4-FFF2-40B4-BE49-F238E27FC236}">
              <a16:creationId xmlns:a16="http://schemas.microsoft.com/office/drawing/2014/main" id="{00000000-0008-0000-1300-0000F4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69" name="Text Box 15">
          <a:extLst>
            <a:ext uri="{FF2B5EF4-FFF2-40B4-BE49-F238E27FC236}">
              <a16:creationId xmlns:a16="http://schemas.microsoft.com/office/drawing/2014/main" id="{00000000-0008-0000-1300-0000F5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270" name="Text Box 15">
          <a:extLst>
            <a:ext uri="{FF2B5EF4-FFF2-40B4-BE49-F238E27FC236}">
              <a16:creationId xmlns:a16="http://schemas.microsoft.com/office/drawing/2014/main" id="{00000000-0008-0000-1300-0000F6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271" name="Text Box 15">
          <a:extLst>
            <a:ext uri="{FF2B5EF4-FFF2-40B4-BE49-F238E27FC236}">
              <a16:creationId xmlns:a16="http://schemas.microsoft.com/office/drawing/2014/main" id="{00000000-0008-0000-1300-0000F7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272" name="Text Box 15">
          <a:extLst>
            <a:ext uri="{FF2B5EF4-FFF2-40B4-BE49-F238E27FC236}">
              <a16:creationId xmlns:a16="http://schemas.microsoft.com/office/drawing/2014/main" id="{00000000-0008-0000-1300-0000F8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73" name="Text Box 15">
          <a:extLst>
            <a:ext uri="{FF2B5EF4-FFF2-40B4-BE49-F238E27FC236}">
              <a16:creationId xmlns:a16="http://schemas.microsoft.com/office/drawing/2014/main" id="{00000000-0008-0000-1300-0000F9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74" name="Text Box 15">
          <a:extLst>
            <a:ext uri="{FF2B5EF4-FFF2-40B4-BE49-F238E27FC236}">
              <a16:creationId xmlns:a16="http://schemas.microsoft.com/office/drawing/2014/main" id="{00000000-0008-0000-1300-0000FA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75" name="Text Box 15">
          <a:extLst>
            <a:ext uri="{FF2B5EF4-FFF2-40B4-BE49-F238E27FC236}">
              <a16:creationId xmlns:a16="http://schemas.microsoft.com/office/drawing/2014/main" id="{00000000-0008-0000-1300-0000FB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276" name="Text Box 15">
          <a:extLst>
            <a:ext uri="{FF2B5EF4-FFF2-40B4-BE49-F238E27FC236}">
              <a16:creationId xmlns:a16="http://schemas.microsoft.com/office/drawing/2014/main" id="{00000000-0008-0000-1300-0000FC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277" name="Text Box 15">
          <a:extLst>
            <a:ext uri="{FF2B5EF4-FFF2-40B4-BE49-F238E27FC236}">
              <a16:creationId xmlns:a16="http://schemas.microsoft.com/office/drawing/2014/main" id="{00000000-0008-0000-1300-0000FD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278" name="Text Box 15">
          <a:extLst>
            <a:ext uri="{FF2B5EF4-FFF2-40B4-BE49-F238E27FC236}">
              <a16:creationId xmlns:a16="http://schemas.microsoft.com/office/drawing/2014/main" id="{00000000-0008-0000-1300-0000FE04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79" name="Text Box 15">
          <a:extLst>
            <a:ext uri="{FF2B5EF4-FFF2-40B4-BE49-F238E27FC236}">
              <a16:creationId xmlns:a16="http://schemas.microsoft.com/office/drawing/2014/main" id="{00000000-0008-0000-1300-0000FF04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80" name="Text Box 15">
          <a:extLst>
            <a:ext uri="{FF2B5EF4-FFF2-40B4-BE49-F238E27FC236}">
              <a16:creationId xmlns:a16="http://schemas.microsoft.com/office/drawing/2014/main" id="{00000000-0008-0000-1300-000000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81" name="Text Box 15">
          <a:extLst>
            <a:ext uri="{FF2B5EF4-FFF2-40B4-BE49-F238E27FC236}">
              <a16:creationId xmlns:a16="http://schemas.microsoft.com/office/drawing/2014/main" id="{00000000-0008-0000-1300-000001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282" name="Text Box 15">
          <a:extLst>
            <a:ext uri="{FF2B5EF4-FFF2-40B4-BE49-F238E27FC236}">
              <a16:creationId xmlns:a16="http://schemas.microsoft.com/office/drawing/2014/main" id="{00000000-0008-0000-1300-000002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283" name="Text Box 15">
          <a:extLst>
            <a:ext uri="{FF2B5EF4-FFF2-40B4-BE49-F238E27FC236}">
              <a16:creationId xmlns:a16="http://schemas.microsoft.com/office/drawing/2014/main" id="{00000000-0008-0000-1300-000003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284" name="Text Box 15">
          <a:extLst>
            <a:ext uri="{FF2B5EF4-FFF2-40B4-BE49-F238E27FC236}">
              <a16:creationId xmlns:a16="http://schemas.microsoft.com/office/drawing/2014/main" id="{00000000-0008-0000-1300-000004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285" name="Text Box 15">
          <a:extLst>
            <a:ext uri="{FF2B5EF4-FFF2-40B4-BE49-F238E27FC236}">
              <a16:creationId xmlns:a16="http://schemas.microsoft.com/office/drawing/2014/main" id="{00000000-0008-0000-1300-000005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286" name="Text Box 15">
          <a:extLst>
            <a:ext uri="{FF2B5EF4-FFF2-40B4-BE49-F238E27FC236}">
              <a16:creationId xmlns:a16="http://schemas.microsoft.com/office/drawing/2014/main" id="{00000000-0008-0000-1300-000006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287" name="Text Box 15">
          <a:extLst>
            <a:ext uri="{FF2B5EF4-FFF2-40B4-BE49-F238E27FC236}">
              <a16:creationId xmlns:a16="http://schemas.microsoft.com/office/drawing/2014/main" id="{00000000-0008-0000-1300-000007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288" name="Text Box 15">
          <a:extLst>
            <a:ext uri="{FF2B5EF4-FFF2-40B4-BE49-F238E27FC236}">
              <a16:creationId xmlns:a16="http://schemas.microsoft.com/office/drawing/2014/main" id="{00000000-0008-0000-1300-000008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289" name="Text Box 15">
          <a:extLst>
            <a:ext uri="{FF2B5EF4-FFF2-40B4-BE49-F238E27FC236}">
              <a16:creationId xmlns:a16="http://schemas.microsoft.com/office/drawing/2014/main" id="{00000000-0008-0000-1300-000009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290" name="Text Box 15">
          <a:extLst>
            <a:ext uri="{FF2B5EF4-FFF2-40B4-BE49-F238E27FC236}">
              <a16:creationId xmlns:a16="http://schemas.microsoft.com/office/drawing/2014/main" id="{00000000-0008-0000-1300-00000A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91" name="Text Box 15">
          <a:extLst>
            <a:ext uri="{FF2B5EF4-FFF2-40B4-BE49-F238E27FC236}">
              <a16:creationId xmlns:a16="http://schemas.microsoft.com/office/drawing/2014/main" id="{00000000-0008-0000-1300-00000B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92" name="Text Box 15">
          <a:extLst>
            <a:ext uri="{FF2B5EF4-FFF2-40B4-BE49-F238E27FC236}">
              <a16:creationId xmlns:a16="http://schemas.microsoft.com/office/drawing/2014/main" id="{00000000-0008-0000-1300-00000C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93" name="Text Box 15">
          <a:extLst>
            <a:ext uri="{FF2B5EF4-FFF2-40B4-BE49-F238E27FC236}">
              <a16:creationId xmlns:a16="http://schemas.microsoft.com/office/drawing/2014/main" id="{00000000-0008-0000-1300-00000D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94" name="Text Box 15">
          <a:extLst>
            <a:ext uri="{FF2B5EF4-FFF2-40B4-BE49-F238E27FC236}">
              <a16:creationId xmlns:a16="http://schemas.microsoft.com/office/drawing/2014/main" id="{00000000-0008-0000-1300-00000E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95" name="Text Box 15">
          <a:extLst>
            <a:ext uri="{FF2B5EF4-FFF2-40B4-BE49-F238E27FC236}">
              <a16:creationId xmlns:a16="http://schemas.microsoft.com/office/drawing/2014/main" id="{00000000-0008-0000-1300-00000F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96" name="Text Box 15">
          <a:extLst>
            <a:ext uri="{FF2B5EF4-FFF2-40B4-BE49-F238E27FC236}">
              <a16:creationId xmlns:a16="http://schemas.microsoft.com/office/drawing/2014/main" id="{00000000-0008-0000-1300-000010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97" name="Text Box 15">
          <a:extLst>
            <a:ext uri="{FF2B5EF4-FFF2-40B4-BE49-F238E27FC236}">
              <a16:creationId xmlns:a16="http://schemas.microsoft.com/office/drawing/2014/main" id="{00000000-0008-0000-1300-000011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98" name="Text Box 15">
          <a:extLst>
            <a:ext uri="{FF2B5EF4-FFF2-40B4-BE49-F238E27FC236}">
              <a16:creationId xmlns:a16="http://schemas.microsoft.com/office/drawing/2014/main" id="{00000000-0008-0000-1300-000012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299" name="Text Box 15">
          <a:extLst>
            <a:ext uri="{FF2B5EF4-FFF2-40B4-BE49-F238E27FC236}">
              <a16:creationId xmlns:a16="http://schemas.microsoft.com/office/drawing/2014/main" id="{00000000-0008-0000-1300-000013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300" name="Text Box 15">
          <a:extLst>
            <a:ext uri="{FF2B5EF4-FFF2-40B4-BE49-F238E27FC236}">
              <a16:creationId xmlns:a16="http://schemas.microsoft.com/office/drawing/2014/main" id="{00000000-0008-0000-1300-000014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1301" name="Text Box 15">
          <a:extLst>
            <a:ext uri="{FF2B5EF4-FFF2-40B4-BE49-F238E27FC236}">
              <a16:creationId xmlns:a16="http://schemas.microsoft.com/office/drawing/2014/main" id="{00000000-0008-0000-1300-000015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302" name="Text Box 15">
          <a:extLst>
            <a:ext uri="{FF2B5EF4-FFF2-40B4-BE49-F238E27FC236}">
              <a16:creationId xmlns:a16="http://schemas.microsoft.com/office/drawing/2014/main" id="{00000000-0008-0000-1300-000016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303" name="Text Box 15">
          <a:extLst>
            <a:ext uri="{FF2B5EF4-FFF2-40B4-BE49-F238E27FC236}">
              <a16:creationId xmlns:a16="http://schemas.microsoft.com/office/drawing/2014/main" id="{00000000-0008-0000-1300-000017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1304" name="Text Box 15">
          <a:extLst>
            <a:ext uri="{FF2B5EF4-FFF2-40B4-BE49-F238E27FC236}">
              <a16:creationId xmlns:a16="http://schemas.microsoft.com/office/drawing/2014/main" id="{00000000-0008-0000-1300-000018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1305" name="Text Box 15">
          <a:extLst>
            <a:ext uri="{FF2B5EF4-FFF2-40B4-BE49-F238E27FC236}">
              <a16:creationId xmlns:a16="http://schemas.microsoft.com/office/drawing/2014/main" id="{00000000-0008-0000-1300-000019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1306" name="Text Box 15">
          <a:extLst>
            <a:ext uri="{FF2B5EF4-FFF2-40B4-BE49-F238E27FC236}">
              <a16:creationId xmlns:a16="http://schemas.microsoft.com/office/drawing/2014/main" id="{00000000-0008-0000-1300-00001A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1307" name="Text Box 15">
          <a:extLst>
            <a:ext uri="{FF2B5EF4-FFF2-40B4-BE49-F238E27FC236}">
              <a16:creationId xmlns:a16="http://schemas.microsoft.com/office/drawing/2014/main" id="{00000000-0008-0000-1300-00001B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1308" name="Text Box 15">
          <a:extLst>
            <a:ext uri="{FF2B5EF4-FFF2-40B4-BE49-F238E27FC236}">
              <a16:creationId xmlns:a16="http://schemas.microsoft.com/office/drawing/2014/main" id="{00000000-0008-0000-1300-00001C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1309" name="Text Box 15">
          <a:extLst>
            <a:ext uri="{FF2B5EF4-FFF2-40B4-BE49-F238E27FC236}">
              <a16:creationId xmlns:a16="http://schemas.microsoft.com/office/drawing/2014/main" id="{00000000-0008-0000-1300-00001D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10" name="Text Box 15">
          <a:extLst>
            <a:ext uri="{FF2B5EF4-FFF2-40B4-BE49-F238E27FC236}">
              <a16:creationId xmlns:a16="http://schemas.microsoft.com/office/drawing/2014/main" id="{00000000-0008-0000-1300-00001E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11" name="Text Box 15">
          <a:extLst>
            <a:ext uri="{FF2B5EF4-FFF2-40B4-BE49-F238E27FC236}">
              <a16:creationId xmlns:a16="http://schemas.microsoft.com/office/drawing/2014/main" id="{00000000-0008-0000-1300-00001F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1312" name="Text Box 15">
          <a:extLst>
            <a:ext uri="{FF2B5EF4-FFF2-40B4-BE49-F238E27FC236}">
              <a16:creationId xmlns:a16="http://schemas.microsoft.com/office/drawing/2014/main" id="{00000000-0008-0000-1300-000020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13" name="Text Box 15">
          <a:extLst>
            <a:ext uri="{FF2B5EF4-FFF2-40B4-BE49-F238E27FC236}">
              <a16:creationId xmlns:a16="http://schemas.microsoft.com/office/drawing/2014/main" id="{00000000-0008-0000-1300-000021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14" name="Text Box 15">
          <a:extLst>
            <a:ext uri="{FF2B5EF4-FFF2-40B4-BE49-F238E27FC236}">
              <a16:creationId xmlns:a16="http://schemas.microsoft.com/office/drawing/2014/main" id="{00000000-0008-0000-1300-000022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15" name="Text Box 15">
          <a:extLst>
            <a:ext uri="{FF2B5EF4-FFF2-40B4-BE49-F238E27FC236}">
              <a16:creationId xmlns:a16="http://schemas.microsoft.com/office/drawing/2014/main" id="{00000000-0008-0000-1300-000023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16" name="Text Box 15">
          <a:extLst>
            <a:ext uri="{FF2B5EF4-FFF2-40B4-BE49-F238E27FC236}">
              <a16:creationId xmlns:a16="http://schemas.microsoft.com/office/drawing/2014/main" id="{00000000-0008-0000-1300-000024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17" name="Text Box 15">
          <a:extLst>
            <a:ext uri="{FF2B5EF4-FFF2-40B4-BE49-F238E27FC236}">
              <a16:creationId xmlns:a16="http://schemas.microsoft.com/office/drawing/2014/main" id="{00000000-0008-0000-1300-000025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18" name="Text Box 15">
          <a:extLst>
            <a:ext uri="{FF2B5EF4-FFF2-40B4-BE49-F238E27FC236}">
              <a16:creationId xmlns:a16="http://schemas.microsoft.com/office/drawing/2014/main" id="{00000000-0008-0000-1300-000026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19" name="Text Box 15">
          <a:extLst>
            <a:ext uri="{FF2B5EF4-FFF2-40B4-BE49-F238E27FC236}">
              <a16:creationId xmlns:a16="http://schemas.microsoft.com/office/drawing/2014/main" id="{00000000-0008-0000-1300-000027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20" name="Text Box 15">
          <a:extLst>
            <a:ext uri="{FF2B5EF4-FFF2-40B4-BE49-F238E27FC236}">
              <a16:creationId xmlns:a16="http://schemas.microsoft.com/office/drawing/2014/main" id="{00000000-0008-0000-1300-000028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21" name="Text Box 15">
          <a:extLst>
            <a:ext uri="{FF2B5EF4-FFF2-40B4-BE49-F238E27FC236}">
              <a16:creationId xmlns:a16="http://schemas.microsoft.com/office/drawing/2014/main" id="{00000000-0008-0000-1300-000029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322" name="Text Box 15">
          <a:extLst>
            <a:ext uri="{FF2B5EF4-FFF2-40B4-BE49-F238E27FC236}">
              <a16:creationId xmlns:a16="http://schemas.microsoft.com/office/drawing/2014/main" id="{00000000-0008-0000-1300-00002A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323" name="Text Box 15">
          <a:extLst>
            <a:ext uri="{FF2B5EF4-FFF2-40B4-BE49-F238E27FC236}">
              <a16:creationId xmlns:a16="http://schemas.microsoft.com/office/drawing/2014/main" id="{00000000-0008-0000-1300-00002B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324" name="Text Box 15">
          <a:extLst>
            <a:ext uri="{FF2B5EF4-FFF2-40B4-BE49-F238E27FC236}">
              <a16:creationId xmlns:a16="http://schemas.microsoft.com/office/drawing/2014/main" id="{00000000-0008-0000-1300-00002C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1325" name="Text Box 15">
          <a:extLst>
            <a:ext uri="{FF2B5EF4-FFF2-40B4-BE49-F238E27FC236}">
              <a16:creationId xmlns:a16="http://schemas.microsoft.com/office/drawing/2014/main" id="{00000000-0008-0000-1300-00002D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1326" name="Text Box 15">
          <a:extLst>
            <a:ext uri="{FF2B5EF4-FFF2-40B4-BE49-F238E27FC236}">
              <a16:creationId xmlns:a16="http://schemas.microsoft.com/office/drawing/2014/main" id="{00000000-0008-0000-1300-00002E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1327" name="Text Box 15">
          <a:extLst>
            <a:ext uri="{FF2B5EF4-FFF2-40B4-BE49-F238E27FC236}">
              <a16:creationId xmlns:a16="http://schemas.microsoft.com/office/drawing/2014/main" id="{00000000-0008-0000-1300-00002F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28" name="Text Box 15">
          <a:extLst>
            <a:ext uri="{FF2B5EF4-FFF2-40B4-BE49-F238E27FC236}">
              <a16:creationId xmlns:a16="http://schemas.microsoft.com/office/drawing/2014/main" id="{00000000-0008-0000-1300-000030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29" name="Text Box 15">
          <a:extLst>
            <a:ext uri="{FF2B5EF4-FFF2-40B4-BE49-F238E27FC236}">
              <a16:creationId xmlns:a16="http://schemas.microsoft.com/office/drawing/2014/main" id="{00000000-0008-0000-1300-000031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30" name="Text Box 15">
          <a:extLst>
            <a:ext uri="{FF2B5EF4-FFF2-40B4-BE49-F238E27FC236}">
              <a16:creationId xmlns:a16="http://schemas.microsoft.com/office/drawing/2014/main" id="{00000000-0008-0000-1300-000032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31" name="Text Box 15">
          <a:extLst>
            <a:ext uri="{FF2B5EF4-FFF2-40B4-BE49-F238E27FC236}">
              <a16:creationId xmlns:a16="http://schemas.microsoft.com/office/drawing/2014/main" id="{00000000-0008-0000-1300-000033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32" name="Text Box 15">
          <a:extLst>
            <a:ext uri="{FF2B5EF4-FFF2-40B4-BE49-F238E27FC236}">
              <a16:creationId xmlns:a16="http://schemas.microsoft.com/office/drawing/2014/main" id="{00000000-0008-0000-1300-000034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33" name="Text Box 15">
          <a:extLst>
            <a:ext uri="{FF2B5EF4-FFF2-40B4-BE49-F238E27FC236}">
              <a16:creationId xmlns:a16="http://schemas.microsoft.com/office/drawing/2014/main" id="{00000000-0008-0000-1300-000035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34" name="Text Box 15">
          <a:extLst>
            <a:ext uri="{FF2B5EF4-FFF2-40B4-BE49-F238E27FC236}">
              <a16:creationId xmlns:a16="http://schemas.microsoft.com/office/drawing/2014/main" id="{00000000-0008-0000-1300-000036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35" name="Text Box 15">
          <a:extLst>
            <a:ext uri="{FF2B5EF4-FFF2-40B4-BE49-F238E27FC236}">
              <a16:creationId xmlns:a16="http://schemas.microsoft.com/office/drawing/2014/main" id="{00000000-0008-0000-1300-000037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36" name="Text Box 15">
          <a:extLst>
            <a:ext uri="{FF2B5EF4-FFF2-40B4-BE49-F238E27FC236}">
              <a16:creationId xmlns:a16="http://schemas.microsoft.com/office/drawing/2014/main" id="{00000000-0008-0000-1300-000038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37" name="Text Box 15">
          <a:extLst>
            <a:ext uri="{FF2B5EF4-FFF2-40B4-BE49-F238E27FC236}">
              <a16:creationId xmlns:a16="http://schemas.microsoft.com/office/drawing/2014/main" id="{00000000-0008-0000-1300-000039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38" name="Text Box 15">
          <a:extLst>
            <a:ext uri="{FF2B5EF4-FFF2-40B4-BE49-F238E27FC236}">
              <a16:creationId xmlns:a16="http://schemas.microsoft.com/office/drawing/2014/main" id="{00000000-0008-0000-1300-00003A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39" name="Text Box 15">
          <a:extLst>
            <a:ext uri="{FF2B5EF4-FFF2-40B4-BE49-F238E27FC236}">
              <a16:creationId xmlns:a16="http://schemas.microsoft.com/office/drawing/2014/main" id="{00000000-0008-0000-1300-00003B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40" name="Text Box 15">
          <a:extLst>
            <a:ext uri="{FF2B5EF4-FFF2-40B4-BE49-F238E27FC236}">
              <a16:creationId xmlns:a16="http://schemas.microsoft.com/office/drawing/2014/main" id="{00000000-0008-0000-1300-00003C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341" name="Text Box 15">
          <a:extLst>
            <a:ext uri="{FF2B5EF4-FFF2-40B4-BE49-F238E27FC236}">
              <a16:creationId xmlns:a16="http://schemas.microsoft.com/office/drawing/2014/main" id="{00000000-0008-0000-1300-00003D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342" name="Text Box 15">
          <a:extLst>
            <a:ext uri="{FF2B5EF4-FFF2-40B4-BE49-F238E27FC236}">
              <a16:creationId xmlns:a16="http://schemas.microsoft.com/office/drawing/2014/main" id="{00000000-0008-0000-1300-00003E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343" name="Text Box 15">
          <a:extLst>
            <a:ext uri="{FF2B5EF4-FFF2-40B4-BE49-F238E27FC236}">
              <a16:creationId xmlns:a16="http://schemas.microsoft.com/office/drawing/2014/main" id="{00000000-0008-0000-1300-00003F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44" name="Text Box 15">
          <a:extLst>
            <a:ext uri="{FF2B5EF4-FFF2-40B4-BE49-F238E27FC236}">
              <a16:creationId xmlns:a16="http://schemas.microsoft.com/office/drawing/2014/main" id="{00000000-0008-0000-1300-000040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45" name="Text Box 15">
          <a:extLst>
            <a:ext uri="{FF2B5EF4-FFF2-40B4-BE49-F238E27FC236}">
              <a16:creationId xmlns:a16="http://schemas.microsoft.com/office/drawing/2014/main" id="{00000000-0008-0000-1300-000041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46" name="Text Box 15">
          <a:extLst>
            <a:ext uri="{FF2B5EF4-FFF2-40B4-BE49-F238E27FC236}">
              <a16:creationId xmlns:a16="http://schemas.microsoft.com/office/drawing/2014/main" id="{00000000-0008-0000-1300-000042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47" name="Text Box 15">
          <a:extLst>
            <a:ext uri="{FF2B5EF4-FFF2-40B4-BE49-F238E27FC236}">
              <a16:creationId xmlns:a16="http://schemas.microsoft.com/office/drawing/2014/main" id="{00000000-0008-0000-1300-000043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48" name="Text Box 15">
          <a:extLst>
            <a:ext uri="{FF2B5EF4-FFF2-40B4-BE49-F238E27FC236}">
              <a16:creationId xmlns:a16="http://schemas.microsoft.com/office/drawing/2014/main" id="{00000000-0008-0000-1300-000044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49" name="Text Box 15">
          <a:extLst>
            <a:ext uri="{FF2B5EF4-FFF2-40B4-BE49-F238E27FC236}">
              <a16:creationId xmlns:a16="http://schemas.microsoft.com/office/drawing/2014/main" id="{00000000-0008-0000-1300-000045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50" name="Text Box 15">
          <a:extLst>
            <a:ext uri="{FF2B5EF4-FFF2-40B4-BE49-F238E27FC236}">
              <a16:creationId xmlns:a16="http://schemas.microsoft.com/office/drawing/2014/main" id="{00000000-0008-0000-1300-000046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51" name="Text Box 15">
          <a:extLst>
            <a:ext uri="{FF2B5EF4-FFF2-40B4-BE49-F238E27FC236}">
              <a16:creationId xmlns:a16="http://schemas.microsoft.com/office/drawing/2014/main" id="{00000000-0008-0000-1300-000047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52" name="Text Box 15">
          <a:extLst>
            <a:ext uri="{FF2B5EF4-FFF2-40B4-BE49-F238E27FC236}">
              <a16:creationId xmlns:a16="http://schemas.microsoft.com/office/drawing/2014/main" id="{00000000-0008-0000-1300-000048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53" name="Text Box 15">
          <a:extLst>
            <a:ext uri="{FF2B5EF4-FFF2-40B4-BE49-F238E27FC236}">
              <a16:creationId xmlns:a16="http://schemas.microsoft.com/office/drawing/2014/main" id="{00000000-0008-0000-1300-000049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54" name="Text Box 15">
          <a:extLst>
            <a:ext uri="{FF2B5EF4-FFF2-40B4-BE49-F238E27FC236}">
              <a16:creationId xmlns:a16="http://schemas.microsoft.com/office/drawing/2014/main" id="{00000000-0008-0000-1300-00004A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355" name="Text Box 15">
          <a:extLst>
            <a:ext uri="{FF2B5EF4-FFF2-40B4-BE49-F238E27FC236}">
              <a16:creationId xmlns:a16="http://schemas.microsoft.com/office/drawing/2014/main" id="{00000000-0008-0000-1300-00004B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356" name="Text Box 15">
          <a:extLst>
            <a:ext uri="{FF2B5EF4-FFF2-40B4-BE49-F238E27FC236}">
              <a16:creationId xmlns:a16="http://schemas.microsoft.com/office/drawing/2014/main" id="{00000000-0008-0000-1300-00004C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357" name="Text Box 15">
          <a:extLst>
            <a:ext uri="{FF2B5EF4-FFF2-40B4-BE49-F238E27FC236}">
              <a16:creationId xmlns:a16="http://schemas.microsoft.com/office/drawing/2014/main" id="{00000000-0008-0000-1300-00004D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1358" name="Text Box 15">
          <a:extLst>
            <a:ext uri="{FF2B5EF4-FFF2-40B4-BE49-F238E27FC236}">
              <a16:creationId xmlns:a16="http://schemas.microsoft.com/office/drawing/2014/main" id="{00000000-0008-0000-1300-00004E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1359" name="Text Box 15">
          <a:extLst>
            <a:ext uri="{FF2B5EF4-FFF2-40B4-BE49-F238E27FC236}">
              <a16:creationId xmlns:a16="http://schemas.microsoft.com/office/drawing/2014/main" id="{00000000-0008-0000-1300-00004F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1360" name="Text Box 15">
          <a:extLst>
            <a:ext uri="{FF2B5EF4-FFF2-40B4-BE49-F238E27FC236}">
              <a16:creationId xmlns:a16="http://schemas.microsoft.com/office/drawing/2014/main" id="{00000000-0008-0000-1300-000050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1361" name="Text Box 15">
          <a:extLst>
            <a:ext uri="{FF2B5EF4-FFF2-40B4-BE49-F238E27FC236}">
              <a16:creationId xmlns:a16="http://schemas.microsoft.com/office/drawing/2014/main" id="{00000000-0008-0000-1300-000051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1362" name="Text Box 15">
          <a:extLst>
            <a:ext uri="{FF2B5EF4-FFF2-40B4-BE49-F238E27FC236}">
              <a16:creationId xmlns:a16="http://schemas.microsoft.com/office/drawing/2014/main" id="{00000000-0008-0000-1300-000052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1363" name="Text Box 15">
          <a:extLst>
            <a:ext uri="{FF2B5EF4-FFF2-40B4-BE49-F238E27FC236}">
              <a16:creationId xmlns:a16="http://schemas.microsoft.com/office/drawing/2014/main" id="{00000000-0008-0000-1300-000053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64" name="Text Box 15">
          <a:extLst>
            <a:ext uri="{FF2B5EF4-FFF2-40B4-BE49-F238E27FC236}">
              <a16:creationId xmlns:a16="http://schemas.microsoft.com/office/drawing/2014/main" id="{00000000-0008-0000-1300-000054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65" name="Text Box 15">
          <a:extLst>
            <a:ext uri="{FF2B5EF4-FFF2-40B4-BE49-F238E27FC236}">
              <a16:creationId xmlns:a16="http://schemas.microsoft.com/office/drawing/2014/main" id="{00000000-0008-0000-1300-000055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66" name="Text Box 15">
          <a:extLst>
            <a:ext uri="{FF2B5EF4-FFF2-40B4-BE49-F238E27FC236}">
              <a16:creationId xmlns:a16="http://schemas.microsoft.com/office/drawing/2014/main" id="{00000000-0008-0000-1300-000056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67" name="Text Box 15">
          <a:extLst>
            <a:ext uri="{FF2B5EF4-FFF2-40B4-BE49-F238E27FC236}">
              <a16:creationId xmlns:a16="http://schemas.microsoft.com/office/drawing/2014/main" id="{00000000-0008-0000-1300-000057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368" name="Text Box 15">
          <a:extLst>
            <a:ext uri="{FF2B5EF4-FFF2-40B4-BE49-F238E27FC236}">
              <a16:creationId xmlns:a16="http://schemas.microsoft.com/office/drawing/2014/main" id="{00000000-0008-0000-1300-000058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369" name="Text Box 15">
          <a:extLst>
            <a:ext uri="{FF2B5EF4-FFF2-40B4-BE49-F238E27FC236}">
              <a16:creationId xmlns:a16="http://schemas.microsoft.com/office/drawing/2014/main" id="{00000000-0008-0000-1300-000059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70" name="Text Box 15">
          <a:extLst>
            <a:ext uri="{FF2B5EF4-FFF2-40B4-BE49-F238E27FC236}">
              <a16:creationId xmlns:a16="http://schemas.microsoft.com/office/drawing/2014/main" id="{00000000-0008-0000-1300-00005A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71" name="Text Box 15">
          <a:extLst>
            <a:ext uri="{FF2B5EF4-FFF2-40B4-BE49-F238E27FC236}">
              <a16:creationId xmlns:a16="http://schemas.microsoft.com/office/drawing/2014/main" id="{00000000-0008-0000-1300-00005B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72" name="Text Box 15">
          <a:extLst>
            <a:ext uri="{FF2B5EF4-FFF2-40B4-BE49-F238E27FC236}">
              <a16:creationId xmlns:a16="http://schemas.microsoft.com/office/drawing/2014/main" id="{00000000-0008-0000-1300-00005C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373" name="Text Box 15">
          <a:extLst>
            <a:ext uri="{FF2B5EF4-FFF2-40B4-BE49-F238E27FC236}">
              <a16:creationId xmlns:a16="http://schemas.microsoft.com/office/drawing/2014/main" id="{00000000-0008-0000-1300-00005D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374" name="Text Box 15">
          <a:extLst>
            <a:ext uri="{FF2B5EF4-FFF2-40B4-BE49-F238E27FC236}">
              <a16:creationId xmlns:a16="http://schemas.microsoft.com/office/drawing/2014/main" id="{00000000-0008-0000-1300-00005E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375" name="Text Box 15">
          <a:extLst>
            <a:ext uri="{FF2B5EF4-FFF2-40B4-BE49-F238E27FC236}">
              <a16:creationId xmlns:a16="http://schemas.microsoft.com/office/drawing/2014/main" id="{00000000-0008-0000-1300-00005F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76" name="Text Box 15">
          <a:extLst>
            <a:ext uri="{FF2B5EF4-FFF2-40B4-BE49-F238E27FC236}">
              <a16:creationId xmlns:a16="http://schemas.microsoft.com/office/drawing/2014/main" id="{00000000-0008-0000-1300-000060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77" name="Text Box 15">
          <a:extLst>
            <a:ext uri="{FF2B5EF4-FFF2-40B4-BE49-F238E27FC236}">
              <a16:creationId xmlns:a16="http://schemas.microsoft.com/office/drawing/2014/main" id="{00000000-0008-0000-1300-000061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78" name="Text Box 15">
          <a:extLst>
            <a:ext uri="{FF2B5EF4-FFF2-40B4-BE49-F238E27FC236}">
              <a16:creationId xmlns:a16="http://schemas.microsoft.com/office/drawing/2014/main" id="{00000000-0008-0000-1300-000062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379" name="Text Box 15">
          <a:extLst>
            <a:ext uri="{FF2B5EF4-FFF2-40B4-BE49-F238E27FC236}">
              <a16:creationId xmlns:a16="http://schemas.microsoft.com/office/drawing/2014/main" id="{00000000-0008-0000-1300-000063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380" name="Text Box 15">
          <a:extLst>
            <a:ext uri="{FF2B5EF4-FFF2-40B4-BE49-F238E27FC236}">
              <a16:creationId xmlns:a16="http://schemas.microsoft.com/office/drawing/2014/main" id="{00000000-0008-0000-1300-000064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381" name="Text Box 15">
          <a:extLst>
            <a:ext uri="{FF2B5EF4-FFF2-40B4-BE49-F238E27FC236}">
              <a16:creationId xmlns:a16="http://schemas.microsoft.com/office/drawing/2014/main" id="{00000000-0008-0000-1300-000065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82" name="Text Box 15">
          <a:extLst>
            <a:ext uri="{FF2B5EF4-FFF2-40B4-BE49-F238E27FC236}">
              <a16:creationId xmlns:a16="http://schemas.microsoft.com/office/drawing/2014/main" id="{00000000-0008-0000-1300-000066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83" name="Text Box 15">
          <a:extLst>
            <a:ext uri="{FF2B5EF4-FFF2-40B4-BE49-F238E27FC236}">
              <a16:creationId xmlns:a16="http://schemas.microsoft.com/office/drawing/2014/main" id="{00000000-0008-0000-1300-000067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84" name="Text Box 15">
          <a:extLst>
            <a:ext uri="{FF2B5EF4-FFF2-40B4-BE49-F238E27FC236}">
              <a16:creationId xmlns:a16="http://schemas.microsoft.com/office/drawing/2014/main" id="{00000000-0008-0000-1300-000068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385" name="Text Box 15">
          <a:extLst>
            <a:ext uri="{FF2B5EF4-FFF2-40B4-BE49-F238E27FC236}">
              <a16:creationId xmlns:a16="http://schemas.microsoft.com/office/drawing/2014/main" id="{00000000-0008-0000-1300-000069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386" name="Text Box 15">
          <a:extLst>
            <a:ext uri="{FF2B5EF4-FFF2-40B4-BE49-F238E27FC236}">
              <a16:creationId xmlns:a16="http://schemas.microsoft.com/office/drawing/2014/main" id="{00000000-0008-0000-1300-00006A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387" name="Text Box 15">
          <a:extLst>
            <a:ext uri="{FF2B5EF4-FFF2-40B4-BE49-F238E27FC236}">
              <a16:creationId xmlns:a16="http://schemas.microsoft.com/office/drawing/2014/main" id="{00000000-0008-0000-1300-00006B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388" name="Text Box 15">
          <a:extLst>
            <a:ext uri="{FF2B5EF4-FFF2-40B4-BE49-F238E27FC236}">
              <a16:creationId xmlns:a16="http://schemas.microsoft.com/office/drawing/2014/main" id="{00000000-0008-0000-1300-00006C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389" name="Text Box 15">
          <a:extLst>
            <a:ext uri="{FF2B5EF4-FFF2-40B4-BE49-F238E27FC236}">
              <a16:creationId xmlns:a16="http://schemas.microsoft.com/office/drawing/2014/main" id="{00000000-0008-0000-1300-00006D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390" name="Text Box 15">
          <a:extLst>
            <a:ext uri="{FF2B5EF4-FFF2-40B4-BE49-F238E27FC236}">
              <a16:creationId xmlns:a16="http://schemas.microsoft.com/office/drawing/2014/main" id="{00000000-0008-0000-1300-00006E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391" name="Text Box 15">
          <a:extLst>
            <a:ext uri="{FF2B5EF4-FFF2-40B4-BE49-F238E27FC236}">
              <a16:creationId xmlns:a16="http://schemas.microsoft.com/office/drawing/2014/main" id="{00000000-0008-0000-1300-00006F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392" name="Text Box 15">
          <a:extLst>
            <a:ext uri="{FF2B5EF4-FFF2-40B4-BE49-F238E27FC236}">
              <a16:creationId xmlns:a16="http://schemas.microsoft.com/office/drawing/2014/main" id="{00000000-0008-0000-1300-000070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393" name="Text Box 15">
          <a:extLst>
            <a:ext uri="{FF2B5EF4-FFF2-40B4-BE49-F238E27FC236}">
              <a16:creationId xmlns:a16="http://schemas.microsoft.com/office/drawing/2014/main" id="{00000000-0008-0000-1300-000071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94" name="Text Box 15">
          <a:extLst>
            <a:ext uri="{FF2B5EF4-FFF2-40B4-BE49-F238E27FC236}">
              <a16:creationId xmlns:a16="http://schemas.microsoft.com/office/drawing/2014/main" id="{00000000-0008-0000-1300-000072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95" name="Text Box 15">
          <a:extLst>
            <a:ext uri="{FF2B5EF4-FFF2-40B4-BE49-F238E27FC236}">
              <a16:creationId xmlns:a16="http://schemas.microsoft.com/office/drawing/2014/main" id="{00000000-0008-0000-1300-000073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96" name="Text Box 15">
          <a:extLst>
            <a:ext uri="{FF2B5EF4-FFF2-40B4-BE49-F238E27FC236}">
              <a16:creationId xmlns:a16="http://schemas.microsoft.com/office/drawing/2014/main" id="{00000000-0008-0000-1300-000074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97" name="Text Box 15">
          <a:extLst>
            <a:ext uri="{FF2B5EF4-FFF2-40B4-BE49-F238E27FC236}">
              <a16:creationId xmlns:a16="http://schemas.microsoft.com/office/drawing/2014/main" id="{00000000-0008-0000-1300-000075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98" name="Text Box 15">
          <a:extLst>
            <a:ext uri="{FF2B5EF4-FFF2-40B4-BE49-F238E27FC236}">
              <a16:creationId xmlns:a16="http://schemas.microsoft.com/office/drawing/2014/main" id="{00000000-0008-0000-1300-000076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399" name="Text Box 15">
          <a:extLst>
            <a:ext uri="{FF2B5EF4-FFF2-40B4-BE49-F238E27FC236}">
              <a16:creationId xmlns:a16="http://schemas.microsoft.com/office/drawing/2014/main" id="{00000000-0008-0000-1300-000077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400" name="Text Box 15">
          <a:extLst>
            <a:ext uri="{FF2B5EF4-FFF2-40B4-BE49-F238E27FC236}">
              <a16:creationId xmlns:a16="http://schemas.microsoft.com/office/drawing/2014/main" id="{00000000-0008-0000-1300-000078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401" name="Text Box 15">
          <a:extLst>
            <a:ext uri="{FF2B5EF4-FFF2-40B4-BE49-F238E27FC236}">
              <a16:creationId xmlns:a16="http://schemas.microsoft.com/office/drawing/2014/main" id="{00000000-0008-0000-1300-000079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402" name="Text Box 15">
          <a:extLst>
            <a:ext uri="{FF2B5EF4-FFF2-40B4-BE49-F238E27FC236}">
              <a16:creationId xmlns:a16="http://schemas.microsoft.com/office/drawing/2014/main" id="{00000000-0008-0000-1300-00007A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403" name="Text Box 15">
          <a:extLst>
            <a:ext uri="{FF2B5EF4-FFF2-40B4-BE49-F238E27FC236}">
              <a16:creationId xmlns:a16="http://schemas.microsoft.com/office/drawing/2014/main" id="{00000000-0008-0000-1300-00007B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1404" name="Text Box 15">
          <a:extLst>
            <a:ext uri="{FF2B5EF4-FFF2-40B4-BE49-F238E27FC236}">
              <a16:creationId xmlns:a16="http://schemas.microsoft.com/office/drawing/2014/main" id="{00000000-0008-0000-1300-00007C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405" name="Text Box 15">
          <a:extLst>
            <a:ext uri="{FF2B5EF4-FFF2-40B4-BE49-F238E27FC236}">
              <a16:creationId xmlns:a16="http://schemas.microsoft.com/office/drawing/2014/main" id="{00000000-0008-0000-1300-00007D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406" name="Text Box 15">
          <a:extLst>
            <a:ext uri="{FF2B5EF4-FFF2-40B4-BE49-F238E27FC236}">
              <a16:creationId xmlns:a16="http://schemas.microsoft.com/office/drawing/2014/main" id="{00000000-0008-0000-1300-00007E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1407" name="Text Box 15">
          <a:extLst>
            <a:ext uri="{FF2B5EF4-FFF2-40B4-BE49-F238E27FC236}">
              <a16:creationId xmlns:a16="http://schemas.microsoft.com/office/drawing/2014/main" id="{00000000-0008-0000-1300-00007F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1408" name="Text Box 15">
          <a:extLst>
            <a:ext uri="{FF2B5EF4-FFF2-40B4-BE49-F238E27FC236}">
              <a16:creationId xmlns:a16="http://schemas.microsoft.com/office/drawing/2014/main" id="{00000000-0008-0000-1300-000080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1409" name="Text Box 15">
          <a:extLst>
            <a:ext uri="{FF2B5EF4-FFF2-40B4-BE49-F238E27FC236}">
              <a16:creationId xmlns:a16="http://schemas.microsoft.com/office/drawing/2014/main" id="{00000000-0008-0000-1300-000081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1410" name="Text Box 15">
          <a:extLst>
            <a:ext uri="{FF2B5EF4-FFF2-40B4-BE49-F238E27FC236}">
              <a16:creationId xmlns:a16="http://schemas.microsoft.com/office/drawing/2014/main" id="{00000000-0008-0000-1300-000082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1411" name="Text Box 15">
          <a:extLst>
            <a:ext uri="{FF2B5EF4-FFF2-40B4-BE49-F238E27FC236}">
              <a16:creationId xmlns:a16="http://schemas.microsoft.com/office/drawing/2014/main" id="{00000000-0008-0000-1300-000083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1412" name="Text Box 15">
          <a:extLst>
            <a:ext uri="{FF2B5EF4-FFF2-40B4-BE49-F238E27FC236}">
              <a16:creationId xmlns:a16="http://schemas.microsoft.com/office/drawing/2014/main" id="{00000000-0008-0000-1300-000084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13" name="Text Box 15">
          <a:extLst>
            <a:ext uri="{FF2B5EF4-FFF2-40B4-BE49-F238E27FC236}">
              <a16:creationId xmlns:a16="http://schemas.microsoft.com/office/drawing/2014/main" id="{00000000-0008-0000-1300-000085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14" name="Text Box 15">
          <a:extLst>
            <a:ext uri="{FF2B5EF4-FFF2-40B4-BE49-F238E27FC236}">
              <a16:creationId xmlns:a16="http://schemas.microsoft.com/office/drawing/2014/main" id="{00000000-0008-0000-1300-000086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1415" name="Text Box 15">
          <a:extLst>
            <a:ext uri="{FF2B5EF4-FFF2-40B4-BE49-F238E27FC236}">
              <a16:creationId xmlns:a16="http://schemas.microsoft.com/office/drawing/2014/main" id="{00000000-0008-0000-1300-000087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16" name="Text Box 15">
          <a:extLst>
            <a:ext uri="{FF2B5EF4-FFF2-40B4-BE49-F238E27FC236}">
              <a16:creationId xmlns:a16="http://schemas.microsoft.com/office/drawing/2014/main" id="{00000000-0008-0000-1300-000088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17" name="Text Box 15">
          <a:extLst>
            <a:ext uri="{FF2B5EF4-FFF2-40B4-BE49-F238E27FC236}">
              <a16:creationId xmlns:a16="http://schemas.microsoft.com/office/drawing/2014/main" id="{00000000-0008-0000-1300-000089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18" name="Text Box 15">
          <a:extLst>
            <a:ext uri="{FF2B5EF4-FFF2-40B4-BE49-F238E27FC236}">
              <a16:creationId xmlns:a16="http://schemas.microsoft.com/office/drawing/2014/main" id="{00000000-0008-0000-1300-00008A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19" name="Text Box 15">
          <a:extLst>
            <a:ext uri="{FF2B5EF4-FFF2-40B4-BE49-F238E27FC236}">
              <a16:creationId xmlns:a16="http://schemas.microsoft.com/office/drawing/2014/main" id="{00000000-0008-0000-1300-00008B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20" name="Text Box 15">
          <a:extLst>
            <a:ext uri="{FF2B5EF4-FFF2-40B4-BE49-F238E27FC236}">
              <a16:creationId xmlns:a16="http://schemas.microsoft.com/office/drawing/2014/main" id="{00000000-0008-0000-1300-00008C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21" name="Text Box 15">
          <a:extLst>
            <a:ext uri="{FF2B5EF4-FFF2-40B4-BE49-F238E27FC236}">
              <a16:creationId xmlns:a16="http://schemas.microsoft.com/office/drawing/2014/main" id="{00000000-0008-0000-1300-00008D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22" name="Text Box 15">
          <a:extLst>
            <a:ext uri="{FF2B5EF4-FFF2-40B4-BE49-F238E27FC236}">
              <a16:creationId xmlns:a16="http://schemas.microsoft.com/office/drawing/2014/main" id="{00000000-0008-0000-1300-00008E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23" name="Text Box 15">
          <a:extLst>
            <a:ext uri="{FF2B5EF4-FFF2-40B4-BE49-F238E27FC236}">
              <a16:creationId xmlns:a16="http://schemas.microsoft.com/office/drawing/2014/main" id="{00000000-0008-0000-1300-00008F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24" name="Text Box 15">
          <a:extLst>
            <a:ext uri="{FF2B5EF4-FFF2-40B4-BE49-F238E27FC236}">
              <a16:creationId xmlns:a16="http://schemas.microsoft.com/office/drawing/2014/main" id="{00000000-0008-0000-1300-000090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425" name="Text Box 15">
          <a:extLst>
            <a:ext uri="{FF2B5EF4-FFF2-40B4-BE49-F238E27FC236}">
              <a16:creationId xmlns:a16="http://schemas.microsoft.com/office/drawing/2014/main" id="{00000000-0008-0000-1300-000091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426" name="Text Box 15">
          <a:extLst>
            <a:ext uri="{FF2B5EF4-FFF2-40B4-BE49-F238E27FC236}">
              <a16:creationId xmlns:a16="http://schemas.microsoft.com/office/drawing/2014/main" id="{00000000-0008-0000-1300-000092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427" name="Text Box 15">
          <a:extLst>
            <a:ext uri="{FF2B5EF4-FFF2-40B4-BE49-F238E27FC236}">
              <a16:creationId xmlns:a16="http://schemas.microsoft.com/office/drawing/2014/main" id="{00000000-0008-0000-1300-000093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1428" name="Text Box 15">
          <a:extLst>
            <a:ext uri="{FF2B5EF4-FFF2-40B4-BE49-F238E27FC236}">
              <a16:creationId xmlns:a16="http://schemas.microsoft.com/office/drawing/2014/main" id="{00000000-0008-0000-1300-000094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1429" name="Text Box 15">
          <a:extLst>
            <a:ext uri="{FF2B5EF4-FFF2-40B4-BE49-F238E27FC236}">
              <a16:creationId xmlns:a16="http://schemas.microsoft.com/office/drawing/2014/main" id="{00000000-0008-0000-1300-000095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1430" name="Text Box 15">
          <a:extLst>
            <a:ext uri="{FF2B5EF4-FFF2-40B4-BE49-F238E27FC236}">
              <a16:creationId xmlns:a16="http://schemas.microsoft.com/office/drawing/2014/main" id="{00000000-0008-0000-1300-000096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31" name="Text Box 15">
          <a:extLst>
            <a:ext uri="{FF2B5EF4-FFF2-40B4-BE49-F238E27FC236}">
              <a16:creationId xmlns:a16="http://schemas.microsoft.com/office/drawing/2014/main" id="{00000000-0008-0000-1300-000097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32" name="Text Box 15">
          <a:extLst>
            <a:ext uri="{FF2B5EF4-FFF2-40B4-BE49-F238E27FC236}">
              <a16:creationId xmlns:a16="http://schemas.microsoft.com/office/drawing/2014/main" id="{00000000-0008-0000-1300-000098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33" name="Text Box 15">
          <a:extLst>
            <a:ext uri="{FF2B5EF4-FFF2-40B4-BE49-F238E27FC236}">
              <a16:creationId xmlns:a16="http://schemas.microsoft.com/office/drawing/2014/main" id="{00000000-0008-0000-1300-000099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34" name="Text Box 15">
          <a:extLst>
            <a:ext uri="{FF2B5EF4-FFF2-40B4-BE49-F238E27FC236}">
              <a16:creationId xmlns:a16="http://schemas.microsoft.com/office/drawing/2014/main" id="{00000000-0008-0000-1300-00009A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35" name="Text Box 15">
          <a:extLst>
            <a:ext uri="{FF2B5EF4-FFF2-40B4-BE49-F238E27FC236}">
              <a16:creationId xmlns:a16="http://schemas.microsoft.com/office/drawing/2014/main" id="{00000000-0008-0000-1300-00009B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36" name="Text Box 15">
          <a:extLst>
            <a:ext uri="{FF2B5EF4-FFF2-40B4-BE49-F238E27FC236}">
              <a16:creationId xmlns:a16="http://schemas.microsoft.com/office/drawing/2014/main" id="{00000000-0008-0000-1300-00009C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37" name="Text Box 15">
          <a:extLst>
            <a:ext uri="{FF2B5EF4-FFF2-40B4-BE49-F238E27FC236}">
              <a16:creationId xmlns:a16="http://schemas.microsoft.com/office/drawing/2014/main" id="{00000000-0008-0000-1300-00009D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38" name="Text Box 15">
          <a:extLst>
            <a:ext uri="{FF2B5EF4-FFF2-40B4-BE49-F238E27FC236}">
              <a16:creationId xmlns:a16="http://schemas.microsoft.com/office/drawing/2014/main" id="{00000000-0008-0000-1300-00009E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39" name="Text Box 15">
          <a:extLst>
            <a:ext uri="{FF2B5EF4-FFF2-40B4-BE49-F238E27FC236}">
              <a16:creationId xmlns:a16="http://schemas.microsoft.com/office/drawing/2014/main" id="{00000000-0008-0000-1300-00009F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40" name="Text Box 15">
          <a:extLst>
            <a:ext uri="{FF2B5EF4-FFF2-40B4-BE49-F238E27FC236}">
              <a16:creationId xmlns:a16="http://schemas.microsoft.com/office/drawing/2014/main" id="{00000000-0008-0000-1300-0000A0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41" name="Text Box 15">
          <a:extLst>
            <a:ext uri="{FF2B5EF4-FFF2-40B4-BE49-F238E27FC236}">
              <a16:creationId xmlns:a16="http://schemas.microsoft.com/office/drawing/2014/main" id="{00000000-0008-0000-1300-0000A1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42" name="Text Box 15">
          <a:extLst>
            <a:ext uri="{FF2B5EF4-FFF2-40B4-BE49-F238E27FC236}">
              <a16:creationId xmlns:a16="http://schemas.microsoft.com/office/drawing/2014/main" id="{00000000-0008-0000-1300-0000A2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43" name="Text Box 15">
          <a:extLst>
            <a:ext uri="{FF2B5EF4-FFF2-40B4-BE49-F238E27FC236}">
              <a16:creationId xmlns:a16="http://schemas.microsoft.com/office/drawing/2014/main" id="{00000000-0008-0000-1300-0000A3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444" name="Text Box 15">
          <a:extLst>
            <a:ext uri="{FF2B5EF4-FFF2-40B4-BE49-F238E27FC236}">
              <a16:creationId xmlns:a16="http://schemas.microsoft.com/office/drawing/2014/main" id="{00000000-0008-0000-1300-0000A4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445" name="Text Box 15">
          <a:extLst>
            <a:ext uri="{FF2B5EF4-FFF2-40B4-BE49-F238E27FC236}">
              <a16:creationId xmlns:a16="http://schemas.microsoft.com/office/drawing/2014/main" id="{00000000-0008-0000-1300-0000A5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446" name="Text Box 15">
          <a:extLst>
            <a:ext uri="{FF2B5EF4-FFF2-40B4-BE49-F238E27FC236}">
              <a16:creationId xmlns:a16="http://schemas.microsoft.com/office/drawing/2014/main" id="{00000000-0008-0000-1300-0000A6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47" name="Text Box 15">
          <a:extLst>
            <a:ext uri="{FF2B5EF4-FFF2-40B4-BE49-F238E27FC236}">
              <a16:creationId xmlns:a16="http://schemas.microsoft.com/office/drawing/2014/main" id="{00000000-0008-0000-1300-0000A7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48" name="Text Box 15">
          <a:extLst>
            <a:ext uri="{FF2B5EF4-FFF2-40B4-BE49-F238E27FC236}">
              <a16:creationId xmlns:a16="http://schemas.microsoft.com/office/drawing/2014/main" id="{00000000-0008-0000-1300-0000A8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49" name="Text Box 15">
          <a:extLst>
            <a:ext uri="{FF2B5EF4-FFF2-40B4-BE49-F238E27FC236}">
              <a16:creationId xmlns:a16="http://schemas.microsoft.com/office/drawing/2014/main" id="{00000000-0008-0000-1300-0000A9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50" name="Text Box 15">
          <a:extLst>
            <a:ext uri="{FF2B5EF4-FFF2-40B4-BE49-F238E27FC236}">
              <a16:creationId xmlns:a16="http://schemas.microsoft.com/office/drawing/2014/main" id="{00000000-0008-0000-1300-0000AA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51" name="Text Box 15">
          <a:extLst>
            <a:ext uri="{FF2B5EF4-FFF2-40B4-BE49-F238E27FC236}">
              <a16:creationId xmlns:a16="http://schemas.microsoft.com/office/drawing/2014/main" id="{00000000-0008-0000-1300-0000AB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52" name="Text Box 15">
          <a:extLst>
            <a:ext uri="{FF2B5EF4-FFF2-40B4-BE49-F238E27FC236}">
              <a16:creationId xmlns:a16="http://schemas.microsoft.com/office/drawing/2014/main" id="{00000000-0008-0000-1300-0000AC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53" name="Text Box 15">
          <a:extLst>
            <a:ext uri="{FF2B5EF4-FFF2-40B4-BE49-F238E27FC236}">
              <a16:creationId xmlns:a16="http://schemas.microsoft.com/office/drawing/2014/main" id="{00000000-0008-0000-1300-0000AD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54" name="Text Box 15">
          <a:extLst>
            <a:ext uri="{FF2B5EF4-FFF2-40B4-BE49-F238E27FC236}">
              <a16:creationId xmlns:a16="http://schemas.microsoft.com/office/drawing/2014/main" id="{00000000-0008-0000-1300-0000AE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55" name="Text Box 15">
          <a:extLst>
            <a:ext uri="{FF2B5EF4-FFF2-40B4-BE49-F238E27FC236}">
              <a16:creationId xmlns:a16="http://schemas.microsoft.com/office/drawing/2014/main" id="{00000000-0008-0000-1300-0000AF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56" name="Text Box 15">
          <a:extLst>
            <a:ext uri="{FF2B5EF4-FFF2-40B4-BE49-F238E27FC236}">
              <a16:creationId xmlns:a16="http://schemas.microsoft.com/office/drawing/2014/main" id="{00000000-0008-0000-1300-0000B0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57" name="Text Box 15">
          <a:extLst>
            <a:ext uri="{FF2B5EF4-FFF2-40B4-BE49-F238E27FC236}">
              <a16:creationId xmlns:a16="http://schemas.microsoft.com/office/drawing/2014/main" id="{00000000-0008-0000-1300-0000B1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458" name="Text Box 15">
          <a:extLst>
            <a:ext uri="{FF2B5EF4-FFF2-40B4-BE49-F238E27FC236}">
              <a16:creationId xmlns:a16="http://schemas.microsoft.com/office/drawing/2014/main" id="{00000000-0008-0000-1300-0000B2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459" name="Text Box 15">
          <a:extLst>
            <a:ext uri="{FF2B5EF4-FFF2-40B4-BE49-F238E27FC236}">
              <a16:creationId xmlns:a16="http://schemas.microsoft.com/office/drawing/2014/main" id="{00000000-0008-0000-1300-0000B3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460" name="Text Box 15">
          <a:extLst>
            <a:ext uri="{FF2B5EF4-FFF2-40B4-BE49-F238E27FC236}">
              <a16:creationId xmlns:a16="http://schemas.microsoft.com/office/drawing/2014/main" id="{00000000-0008-0000-1300-0000B4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1461" name="Text Box 15">
          <a:extLst>
            <a:ext uri="{FF2B5EF4-FFF2-40B4-BE49-F238E27FC236}">
              <a16:creationId xmlns:a16="http://schemas.microsoft.com/office/drawing/2014/main" id="{00000000-0008-0000-1300-0000B5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1462" name="Text Box 15">
          <a:extLst>
            <a:ext uri="{FF2B5EF4-FFF2-40B4-BE49-F238E27FC236}">
              <a16:creationId xmlns:a16="http://schemas.microsoft.com/office/drawing/2014/main" id="{00000000-0008-0000-1300-0000B6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1463" name="Text Box 15">
          <a:extLst>
            <a:ext uri="{FF2B5EF4-FFF2-40B4-BE49-F238E27FC236}">
              <a16:creationId xmlns:a16="http://schemas.microsoft.com/office/drawing/2014/main" id="{00000000-0008-0000-1300-0000B7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1464" name="Text Box 15">
          <a:extLst>
            <a:ext uri="{FF2B5EF4-FFF2-40B4-BE49-F238E27FC236}">
              <a16:creationId xmlns:a16="http://schemas.microsoft.com/office/drawing/2014/main" id="{00000000-0008-0000-1300-0000B8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1465" name="Text Box 15">
          <a:extLst>
            <a:ext uri="{FF2B5EF4-FFF2-40B4-BE49-F238E27FC236}">
              <a16:creationId xmlns:a16="http://schemas.microsoft.com/office/drawing/2014/main" id="{00000000-0008-0000-1300-0000B9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1466" name="Text Box 15">
          <a:extLst>
            <a:ext uri="{FF2B5EF4-FFF2-40B4-BE49-F238E27FC236}">
              <a16:creationId xmlns:a16="http://schemas.microsoft.com/office/drawing/2014/main" id="{00000000-0008-0000-1300-0000BA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67" name="Text Box 15">
          <a:extLst>
            <a:ext uri="{FF2B5EF4-FFF2-40B4-BE49-F238E27FC236}">
              <a16:creationId xmlns:a16="http://schemas.microsoft.com/office/drawing/2014/main" id="{00000000-0008-0000-1300-0000BB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68" name="Text Box 15">
          <a:extLst>
            <a:ext uri="{FF2B5EF4-FFF2-40B4-BE49-F238E27FC236}">
              <a16:creationId xmlns:a16="http://schemas.microsoft.com/office/drawing/2014/main" id="{00000000-0008-0000-1300-0000BC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69" name="Text Box 15">
          <a:extLst>
            <a:ext uri="{FF2B5EF4-FFF2-40B4-BE49-F238E27FC236}">
              <a16:creationId xmlns:a16="http://schemas.microsoft.com/office/drawing/2014/main" id="{00000000-0008-0000-1300-0000BD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70" name="Text Box 15">
          <a:extLst>
            <a:ext uri="{FF2B5EF4-FFF2-40B4-BE49-F238E27FC236}">
              <a16:creationId xmlns:a16="http://schemas.microsoft.com/office/drawing/2014/main" id="{00000000-0008-0000-1300-0000BE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471" name="Text Box 15">
          <a:extLst>
            <a:ext uri="{FF2B5EF4-FFF2-40B4-BE49-F238E27FC236}">
              <a16:creationId xmlns:a16="http://schemas.microsoft.com/office/drawing/2014/main" id="{00000000-0008-0000-1300-0000BF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472" name="Text Box 15">
          <a:extLst>
            <a:ext uri="{FF2B5EF4-FFF2-40B4-BE49-F238E27FC236}">
              <a16:creationId xmlns:a16="http://schemas.microsoft.com/office/drawing/2014/main" id="{00000000-0008-0000-1300-0000C0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73" name="Text Box 15">
          <a:extLst>
            <a:ext uri="{FF2B5EF4-FFF2-40B4-BE49-F238E27FC236}">
              <a16:creationId xmlns:a16="http://schemas.microsoft.com/office/drawing/2014/main" id="{00000000-0008-0000-1300-0000C1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74" name="Text Box 15">
          <a:extLst>
            <a:ext uri="{FF2B5EF4-FFF2-40B4-BE49-F238E27FC236}">
              <a16:creationId xmlns:a16="http://schemas.microsoft.com/office/drawing/2014/main" id="{00000000-0008-0000-1300-0000C2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75" name="Text Box 15">
          <a:extLst>
            <a:ext uri="{FF2B5EF4-FFF2-40B4-BE49-F238E27FC236}">
              <a16:creationId xmlns:a16="http://schemas.microsoft.com/office/drawing/2014/main" id="{00000000-0008-0000-1300-0000C3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476" name="Text Box 15">
          <a:extLst>
            <a:ext uri="{FF2B5EF4-FFF2-40B4-BE49-F238E27FC236}">
              <a16:creationId xmlns:a16="http://schemas.microsoft.com/office/drawing/2014/main" id="{00000000-0008-0000-1300-0000C4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477" name="Text Box 15">
          <a:extLst>
            <a:ext uri="{FF2B5EF4-FFF2-40B4-BE49-F238E27FC236}">
              <a16:creationId xmlns:a16="http://schemas.microsoft.com/office/drawing/2014/main" id="{00000000-0008-0000-1300-0000C5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478" name="Text Box 15">
          <a:extLst>
            <a:ext uri="{FF2B5EF4-FFF2-40B4-BE49-F238E27FC236}">
              <a16:creationId xmlns:a16="http://schemas.microsoft.com/office/drawing/2014/main" id="{00000000-0008-0000-1300-0000C6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79" name="Text Box 15">
          <a:extLst>
            <a:ext uri="{FF2B5EF4-FFF2-40B4-BE49-F238E27FC236}">
              <a16:creationId xmlns:a16="http://schemas.microsoft.com/office/drawing/2014/main" id="{00000000-0008-0000-1300-0000C7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80" name="Text Box 15">
          <a:extLst>
            <a:ext uri="{FF2B5EF4-FFF2-40B4-BE49-F238E27FC236}">
              <a16:creationId xmlns:a16="http://schemas.microsoft.com/office/drawing/2014/main" id="{00000000-0008-0000-1300-0000C8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81" name="Text Box 15">
          <a:extLst>
            <a:ext uri="{FF2B5EF4-FFF2-40B4-BE49-F238E27FC236}">
              <a16:creationId xmlns:a16="http://schemas.microsoft.com/office/drawing/2014/main" id="{00000000-0008-0000-1300-0000C9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482" name="Text Box 15">
          <a:extLst>
            <a:ext uri="{FF2B5EF4-FFF2-40B4-BE49-F238E27FC236}">
              <a16:creationId xmlns:a16="http://schemas.microsoft.com/office/drawing/2014/main" id="{00000000-0008-0000-1300-0000CA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483" name="Text Box 15">
          <a:extLst>
            <a:ext uri="{FF2B5EF4-FFF2-40B4-BE49-F238E27FC236}">
              <a16:creationId xmlns:a16="http://schemas.microsoft.com/office/drawing/2014/main" id="{00000000-0008-0000-1300-0000CB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484" name="Text Box 15">
          <a:extLst>
            <a:ext uri="{FF2B5EF4-FFF2-40B4-BE49-F238E27FC236}">
              <a16:creationId xmlns:a16="http://schemas.microsoft.com/office/drawing/2014/main" id="{00000000-0008-0000-1300-0000CC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85" name="Text Box 15">
          <a:extLst>
            <a:ext uri="{FF2B5EF4-FFF2-40B4-BE49-F238E27FC236}">
              <a16:creationId xmlns:a16="http://schemas.microsoft.com/office/drawing/2014/main" id="{00000000-0008-0000-1300-0000CD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86" name="Text Box 15">
          <a:extLst>
            <a:ext uri="{FF2B5EF4-FFF2-40B4-BE49-F238E27FC236}">
              <a16:creationId xmlns:a16="http://schemas.microsoft.com/office/drawing/2014/main" id="{00000000-0008-0000-1300-0000CE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87" name="Text Box 15">
          <a:extLst>
            <a:ext uri="{FF2B5EF4-FFF2-40B4-BE49-F238E27FC236}">
              <a16:creationId xmlns:a16="http://schemas.microsoft.com/office/drawing/2014/main" id="{00000000-0008-0000-1300-0000CF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488" name="Text Box 15">
          <a:extLst>
            <a:ext uri="{FF2B5EF4-FFF2-40B4-BE49-F238E27FC236}">
              <a16:creationId xmlns:a16="http://schemas.microsoft.com/office/drawing/2014/main" id="{00000000-0008-0000-1300-0000D0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489" name="Text Box 15">
          <a:extLst>
            <a:ext uri="{FF2B5EF4-FFF2-40B4-BE49-F238E27FC236}">
              <a16:creationId xmlns:a16="http://schemas.microsoft.com/office/drawing/2014/main" id="{00000000-0008-0000-1300-0000D1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490" name="Text Box 15">
          <a:extLst>
            <a:ext uri="{FF2B5EF4-FFF2-40B4-BE49-F238E27FC236}">
              <a16:creationId xmlns:a16="http://schemas.microsoft.com/office/drawing/2014/main" id="{00000000-0008-0000-1300-0000D2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491" name="Text Box 15">
          <a:extLst>
            <a:ext uri="{FF2B5EF4-FFF2-40B4-BE49-F238E27FC236}">
              <a16:creationId xmlns:a16="http://schemas.microsoft.com/office/drawing/2014/main" id="{00000000-0008-0000-1300-0000D3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492" name="Text Box 15">
          <a:extLst>
            <a:ext uri="{FF2B5EF4-FFF2-40B4-BE49-F238E27FC236}">
              <a16:creationId xmlns:a16="http://schemas.microsoft.com/office/drawing/2014/main" id="{00000000-0008-0000-1300-0000D4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493" name="Text Box 15">
          <a:extLst>
            <a:ext uri="{FF2B5EF4-FFF2-40B4-BE49-F238E27FC236}">
              <a16:creationId xmlns:a16="http://schemas.microsoft.com/office/drawing/2014/main" id="{00000000-0008-0000-1300-0000D5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494" name="Text Box 15">
          <a:extLst>
            <a:ext uri="{FF2B5EF4-FFF2-40B4-BE49-F238E27FC236}">
              <a16:creationId xmlns:a16="http://schemas.microsoft.com/office/drawing/2014/main" id="{00000000-0008-0000-1300-0000D6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495" name="Text Box 15">
          <a:extLst>
            <a:ext uri="{FF2B5EF4-FFF2-40B4-BE49-F238E27FC236}">
              <a16:creationId xmlns:a16="http://schemas.microsoft.com/office/drawing/2014/main" id="{00000000-0008-0000-1300-0000D7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496" name="Text Box 15">
          <a:extLst>
            <a:ext uri="{FF2B5EF4-FFF2-40B4-BE49-F238E27FC236}">
              <a16:creationId xmlns:a16="http://schemas.microsoft.com/office/drawing/2014/main" id="{00000000-0008-0000-1300-0000D8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97" name="Text Box 15">
          <a:extLst>
            <a:ext uri="{FF2B5EF4-FFF2-40B4-BE49-F238E27FC236}">
              <a16:creationId xmlns:a16="http://schemas.microsoft.com/office/drawing/2014/main" id="{00000000-0008-0000-1300-0000D9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98" name="Text Box 15">
          <a:extLst>
            <a:ext uri="{FF2B5EF4-FFF2-40B4-BE49-F238E27FC236}">
              <a16:creationId xmlns:a16="http://schemas.microsoft.com/office/drawing/2014/main" id="{00000000-0008-0000-1300-0000DA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499" name="Text Box 15">
          <a:extLst>
            <a:ext uri="{FF2B5EF4-FFF2-40B4-BE49-F238E27FC236}">
              <a16:creationId xmlns:a16="http://schemas.microsoft.com/office/drawing/2014/main" id="{00000000-0008-0000-1300-0000DB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500" name="Text Box 15">
          <a:extLst>
            <a:ext uri="{FF2B5EF4-FFF2-40B4-BE49-F238E27FC236}">
              <a16:creationId xmlns:a16="http://schemas.microsoft.com/office/drawing/2014/main" id="{00000000-0008-0000-1300-0000DC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501" name="Text Box 15">
          <a:extLst>
            <a:ext uri="{FF2B5EF4-FFF2-40B4-BE49-F238E27FC236}">
              <a16:creationId xmlns:a16="http://schemas.microsoft.com/office/drawing/2014/main" id="{00000000-0008-0000-1300-0000DD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502" name="Text Box 15">
          <a:extLst>
            <a:ext uri="{FF2B5EF4-FFF2-40B4-BE49-F238E27FC236}">
              <a16:creationId xmlns:a16="http://schemas.microsoft.com/office/drawing/2014/main" id="{00000000-0008-0000-1300-0000DE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503" name="Text Box 15">
          <a:extLst>
            <a:ext uri="{FF2B5EF4-FFF2-40B4-BE49-F238E27FC236}">
              <a16:creationId xmlns:a16="http://schemas.microsoft.com/office/drawing/2014/main" id="{00000000-0008-0000-1300-0000DF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504" name="Text Box 15">
          <a:extLst>
            <a:ext uri="{FF2B5EF4-FFF2-40B4-BE49-F238E27FC236}">
              <a16:creationId xmlns:a16="http://schemas.microsoft.com/office/drawing/2014/main" id="{00000000-0008-0000-1300-0000E0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505" name="Text Box 15">
          <a:extLst>
            <a:ext uri="{FF2B5EF4-FFF2-40B4-BE49-F238E27FC236}">
              <a16:creationId xmlns:a16="http://schemas.microsoft.com/office/drawing/2014/main" id="{00000000-0008-0000-1300-0000E1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506" name="Text Box 15">
          <a:extLst>
            <a:ext uri="{FF2B5EF4-FFF2-40B4-BE49-F238E27FC236}">
              <a16:creationId xmlns:a16="http://schemas.microsoft.com/office/drawing/2014/main" id="{00000000-0008-0000-1300-0000E2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1507" name="Text Box 15">
          <a:extLst>
            <a:ext uri="{FF2B5EF4-FFF2-40B4-BE49-F238E27FC236}">
              <a16:creationId xmlns:a16="http://schemas.microsoft.com/office/drawing/2014/main" id="{00000000-0008-0000-1300-0000E305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508" name="Text Box 15">
          <a:extLst>
            <a:ext uri="{FF2B5EF4-FFF2-40B4-BE49-F238E27FC236}">
              <a16:creationId xmlns:a16="http://schemas.microsoft.com/office/drawing/2014/main" id="{00000000-0008-0000-1300-0000E4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509" name="Text Box 15">
          <a:extLst>
            <a:ext uri="{FF2B5EF4-FFF2-40B4-BE49-F238E27FC236}">
              <a16:creationId xmlns:a16="http://schemas.microsoft.com/office/drawing/2014/main" id="{00000000-0008-0000-1300-0000E5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1510" name="Text Box 15">
          <a:extLst>
            <a:ext uri="{FF2B5EF4-FFF2-40B4-BE49-F238E27FC236}">
              <a16:creationId xmlns:a16="http://schemas.microsoft.com/office/drawing/2014/main" id="{00000000-0008-0000-1300-0000E605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1511" name="Text Box 15">
          <a:extLst>
            <a:ext uri="{FF2B5EF4-FFF2-40B4-BE49-F238E27FC236}">
              <a16:creationId xmlns:a16="http://schemas.microsoft.com/office/drawing/2014/main" id="{00000000-0008-0000-1300-0000E7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1512" name="Text Box 15">
          <a:extLst>
            <a:ext uri="{FF2B5EF4-FFF2-40B4-BE49-F238E27FC236}">
              <a16:creationId xmlns:a16="http://schemas.microsoft.com/office/drawing/2014/main" id="{00000000-0008-0000-1300-0000E8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1513" name="Text Box 15">
          <a:extLst>
            <a:ext uri="{FF2B5EF4-FFF2-40B4-BE49-F238E27FC236}">
              <a16:creationId xmlns:a16="http://schemas.microsoft.com/office/drawing/2014/main" id="{00000000-0008-0000-1300-0000E9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1514" name="Text Box 15">
          <a:extLst>
            <a:ext uri="{FF2B5EF4-FFF2-40B4-BE49-F238E27FC236}">
              <a16:creationId xmlns:a16="http://schemas.microsoft.com/office/drawing/2014/main" id="{00000000-0008-0000-1300-0000EA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1515" name="Text Box 15">
          <a:extLst>
            <a:ext uri="{FF2B5EF4-FFF2-40B4-BE49-F238E27FC236}">
              <a16:creationId xmlns:a16="http://schemas.microsoft.com/office/drawing/2014/main" id="{00000000-0008-0000-1300-0000EB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16" name="Text Box 15">
          <a:extLst>
            <a:ext uri="{FF2B5EF4-FFF2-40B4-BE49-F238E27FC236}">
              <a16:creationId xmlns:a16="http://schemas.microsoft.com/office/drawing/2014/main" id="{00000000-0008-0000-1300-0000EC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17" name="Text Box 15">
          <a:extLst>
            <a:ext uri="{FF2B5EF4-FFF2-40B4-BE49-F238E27FC236}">
              <a16:creationId xmlns:a16="http://schemas.microsoft.com/office/drawing/2014/main" id="{00000000-0008-0000-1300-0000ED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1518" name="Text Box 15">
          <a:extLst>
            <a:ext uri="{FF2B5EF4-FFF2-40B4-BE49-F238E27FC236}">
              <a16:creationId xmlns:a16="http://schemas.microsoft.com/office/drawing/2014/main" id="{00000000-0008-0000-1300-0000EE05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19" name="Text Box 15">
          <a:extLst>
            <a:ext uri="{FF2B5EF4-FFF2-40B4-BE49-F238E27FC236}">
              <a16:creationId xmlns:a16="http://schemas.microsoft.com/office/drawing/2014/main" id="{00000000-0008-0000-1300-0000EF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20" name="Text Box 15">
          <a:extLst>
            <a:ext uri="{FF2B5EF4-FFF2-40B4-BE49-F238E27FC236}">
              <a16:creationId xmlns:a16="http://schemas.microsoft.com/office/drawing/2014/main" id="{00000000-0008-0000-1300-0000F0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21" name="Text Box 15">
          <a:extLst>
            <a:ext uri="{FF2B5EF4-FFF2-40B4-BE49-F238E27FC236}">
              <a16:creationId xmlns:a16="http://schemas.microsoft.com/office/drawing/2014/main" id="{00000000-0008-0000-1300-0000F1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22" name="Text Box 15">
          <a:extLst>
            <a:ext uri="{FF2B5EF4-FFF2-40B4-BE49-F238E27FC236}">
              <a16:creationId xmlns:a16="http://schemas.microsoft.com/office/drawing/2014/main" id="{00000000-0008-0000-1300-0000F2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23" name="Text Box 15">
          <a:extLst>
            <a:ext uri="{FF2B5EF4-FFF2-40B4-BE49-F238E27FC236}">
              <a16:creationId xmlns:a16="http://schemas.microsoft.com/office/drawing/2014/main" id="{00000000-0008-0000-1300-0000F3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24" name="Text Box 15">
          <a:extLst>
            <a:ext uri="{FF2B5EF4-FFF2-40B4-BE49-F238E27FC236}">
              <a16:creationId xmlns:a16="http://schemas.microsoft.com/office/drawing/2014/main" id="{00000000-0008-0000-1300-0000F4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25" name="Text Box 15">
          <a:extLst>
            <a:ext uri="{FF2B5EF4-FFF2-40B4-BE49-F238E27FC236}">
              <a16:creationId xmlns:a16="http://schemas.microsoft.com/office/drawing/2014/main" id="{00000000-0008-0000-1300-0000F5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26" name="Text Box 15">
          <a:extLst>
            <a:ext uri="{FF2B5EF4-FFF2-40B4-BE49-F238E27FC236}">
              <a16:creationId xmlns:a16="http://schemas.microsoft.com/office/drawing/2014/main" id="{00000000-0008-0000-1300-0000F6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27" name="Text Box 15">
          <a:extLst>
            <a:ext uri="{FF2B5EF4-FFF2-40B4-BE49-F238E27FC236}">
              <a16:creationId xmlns:a16="http://schemas.microsoft.com/office/drawing/2014/main" id="{00000000-0008-0000-1300-0000F7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528" name="Text Box 15">
          <a:extLst>
            <a:ext uri="{FF2B5EF4-FFF2-40B4-BE49-F238E27FC236}">
              <a16:creationId xmlns:a16="http://schemas.microsoft.com/office/drawing/2014/main" id="{00000000-0008-0000-1300-0000F8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529" name="Text Box 15">
          <a:extLst>
            <a:ext uri="{FF2B5EF4-FFF2-40B4-BE49-F238E27FC236}">
              <a16:creationId xmlns:a16="http://schemas.microsoft.com/office/drawing/2014/main" id="{00000000-0008-0000-1300-0000F9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530" name="Text Box 15">
          <a:extLst>
            <a:ext uri="{FF2B5EF4-FFF2-40B4-BE49-F238E27FC236}">
              <a16:creationId xmlns:a16="http://schemas.microsoft.com/office/drawing/2014/main" id="{00000000-0008-0000-1300-0000FA05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1531" name="Text Box 15">
          <a:extLst>
            <a:ext uri="{FF2B5EF4-FFF2-40B4-BE49-F238E27FC236}">
              <a16:creationId xmlns:a16="http://schemas.microsoft.com/office/drawing/2014/main" id="{00000000-0008-0000-1300-0000FB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1532" name="Text Box 15">
          <a:extLst>
            <a:ext uri="{FF2B5EF4-FFF2-40B4-BE49-F238E27FC236}">
              <a16:creationId xmlns:a16="http://schemas.microsoft.com/office/drawing/2014/main" id="{00000000-0008-0000-1300-0000FC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1533" name="Text Box 15">
          <a:extLst>
            <a:ext uri="{FF2B5EF4-FFF2-40B4-BE49-F238E27FC236}">
              <a16:creationId xmlns:a16="http://schemas.microsoft.com/office/drawing/2014/main" id="{00000000-0008-0000-1300-0000FD05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34" name="Text Box 15">
          <a:extLst>
            <a:ext uri="{FF2B5EF4-FFF2-40B4-BE49-F238E27FC236}">
              <a16:creationId xmlns:a16="http://schemas.microsoft.com/office/drawing/2014/main" id="{00000000-0008-0000-1300-0000FE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35" name="Text Box 15">
          <a:extLst>
            <a:ext uri="{FF2B5EF4-FFF2-40B4-BE49-F238E27FC236}">
              <a16:creationId xmlns:a16="http://schemas.microsoft.com/office/drawing/2014/main" id="{00000000-0008-0000-1300-0000FF05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36" name="Text Box 15">
          <a:extLst>
            <a:ext uri="{FF2B5EF4-FFF2-40B4-BE49-F238E27FC236}">
              <a16:creationId xmlns:a16="http://schemas.microsoft.com/office/drawing/2014/main" id="{00000000-0008-0000-1300-000000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37" name="Text Box 15">
          <a:extLst>
            <a:ext uri="{FF2B5EF4-FFF2-40B4-BE49-F238E27FC236}">
              <a16:creationId xmlns:a16="http://schemas.microsoft.com/office/drawing/2014/main" id="{00000000-0008-0000-1300-000001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38" name="Text Box 15">
          <a:extLst>
            <a:ext uri="{FF2B5EF4-FFF2-40B4-BE49-F238E27FC236}">
              <a16:creationId xmlns:a16="http://schemas.microsoft.com/office/drawing/2014/main" id="{00000000-0008-0000-1300-000002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39" name="Text Box 15">
          <a:extLst>
            <a:ext uri="{FF2B5EF4-FFF2-40B4-BE49-F238E27FC236}">
              <a16:creationId xmlns:a16="http://schemas.microsoft.com/office/drawing/2014/main" id="{00000000-0008-0000-1300-000003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40" name="Text Box 15">
          <a:extLst>
            <a:ext uri="{FF2B5EF4-FFF2-40B4-BE49-F238E27FC236}">
              <a16:creationId xmlns:a16="http://schemas.microsoft.com/office/drawing/2014/main" id="{00000000-0008-0000-1300-000004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41" name="Text Box 15">
          <a:extLst>
            <a:ext uri="{FF2B5EF4-FFF2-40B4-BE49-F238E27FC236}">
              <a16:creationId xmlns:a16="http://schemas.microsoft.com/office/drawing/2014/main" id="{00000000-0008-0000-1300-000005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42" name="Text Box 15">
          <a:extLst>
            <a:ext uri="{FF2B5EF4-FFF2-40B4-BE49-F238E27FC236}">
              <a16:creationId xmlns:a16="http://schemas.microsoft.com/office/drawing/2014/main" id="{00000000-0008-0000-1300-000006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43" name="Text Box 15">
          <a:extLst>
            <a:ext uri="{FF2B5EF4-FFF2-40B4-BE49-F238E27FC236}">
              <a16:creationId xmlns:a16="http://schemas.microsoft.com/office/drawing/2014/main" id="{00000000-0008-0000-1300-000007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44" name="Text Box 15">
          <a:extLst>
            <a:ext uri="{FF2B5EF4-FFF2-40B4-BE49-F238E27FC236}">
              <a16:creationId xmlns:a16="http://schemas.microsoft.com/office/drawing/2014/main" id="{00000000-0008-0000-1300-000008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45" name="Text Box 15">
          <a:extLst>
            <a:ext uri="{FF2B5EF4-FFF2-40B4-BE49-F238E27FC236}">
              <a16:creationId xmlns:a16="http://schemas.microsoft.com/office/drawing/2014/main" id="{00000000-0008-0000-1300-000009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46" name="Text Box 15">
          <a:extLst>
            <a:ext uri="{FF2B5EF4-FFF2-40B4-BE49-F238E27FC236}">
              <a16:creationId xmlns:a16="http://schemas.microsoft.com/office/drawing/2014/main" id="{00000000-0008-0000-1300-00000A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547" name="Text Box 15">
          <a:extLst>
            <a:ext uri="{FF2B5EF4-FFF2-40B4-BE49-F238E27FC236}">
              <a16:creationId xmlns:a16="http://schemas.microsoft.com/office/drawing/2014/main" id="{00000000-0008-0000-1300-00000B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548" name="Text Box 15">
          <a:extLst>
            <a:ext uri="{FF2B5EF4-FFF2-40B4-BE49-F238E27FC236}">
              <a16:creationId xmlns:a16="http://schemas.microsoft.com/office/drawing/2014/main" id="{00000000-0008-0000-1300-00000C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549" name="Text Box 15">
          <a:extLst>
            <a:ext uri="{FF2B5EF4-FFF2-40B4-BE49-F238E27FC236}">
              <a16:creationId xmlns:a16="http://schemas.microsoft.com/office/drawing/2014/main" id="{00000000-0008-0000-1300-00000D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50" name="Text Box 15">
          <a:extLst>
            <a:ext uri="{FF2B5EF4-FFF2-40B4-BE49-F238E27FC236}">
              <a16:creationId xmlns:a16="http://schemas.microsoft.com/office/drawing/2014/main" id="{00000000-0008-0000-1300-00000E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51" name="Text Box 15">
          <a:extLst>
            <a:ext uri="{FF2B5EF4-FFF2-40B4-BE49-F238E27FC236}">
              <a16:creationId xmlns:a16="http://schemas.microsoft.com/office/drawing/2014/main" id="{00000000-0008-0000-1300-00000F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52" name="Text Box 15">
          <a:extLst>
            <a:ext uri="{FF2B5EF4-FFF2-40B4-BE49-F238E27FC236}">
              <a16:creationId xmlns:a16="http://schemas.microsoft.com/office/drawing/2014/main" id="{00000000-0008-0000-1300-000010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53" name="Text Box 15">
          <a:extLst>
            <a:ext uri="{FF2B5EF4-FFF2-40B4-BE49-F238E27FC236}">
              <a16:creationId xmlns:a16="http://schemas.microsoft.com/office/drawing/2014/main" id="{00000000-0008-0000-1300-000011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54" name="Text Box 15">
          <a:extLst>
            <a:ext uri="{FF2B5EF4-FFF2-40B4-BE49-F238E27FC236}">
              <a16:creationId xmlns:a16="http://schemas.microsoft.com/office/drawing/2014/main" id="{00000000-0008-0000-1300-000012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55" name="Text Box 15">
          <a:extLst>
            <a:ext uri="{FF2B5EF4-FFF2-40B4-BE49-F238E27FC236}">
              <a16:creationId xmlns:a16="http://schemas.microsoft.com/office/drawing/2014/main" id="{00000000-0008-0000-1300-000013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56" name="Text Box 15">
          <a:extLst>
            <a:ext uri="{FF2B5EF4-FFF2-40B4-BE49-F238E27FC236}">
              <a16:creationId xmlns:a16="http://schemas.microsoft.com/office/drawing/2014/main" id="{00000000-0008-0000-1300-000014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57" name="Text Box 15">
          <a:extLst>
            <a:ext uri="{FF2B5EF4-FFF2-40B4-BE49-F238E27FC236}">
              <a16:creationId xmlns:a16="http://schemas.microsoft.com/office/drawing/2014/main" id="{00000000-0008-0000-1300-000015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58" name="Text Box 15">
          <a:extLst>
            <a:ext uri="{FF2B5EF4-FFF2-40B4-BE49-F238E27FC236}">
              <a16:creationId xmlns:a16="http://schemas.microsoft.com/office/drawing/2014/main" id="{00000000-0008-0000-1300-000016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59" name="Text Box 15">
          <a:extLst>
            <a:ext uri="{FF2B5EF4-FFF2-40B4-BE49-F238E27FC236}">
              <a16:creationId xmlns:a16="http://schemas.microsoft.com/office/drawing/2014/main" id="{00000000-0008-0000-1300-000017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60" name="Text Box 15">
          <a:extLst>
            <a:ext uri="{FF2B5EF4-FFF2-40B4-BE49-F238E27FC236}">
              <a16:creationId xmlns:a16="http://schemas.microsoft.com/office/drawing/2014/main" id="{00000000-0008-0000-1300-000018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561" name="Text Box 15">
          <a:extLst>
            <a:ext uri="{FF2B5EF4-FFF2-40B4-BE49-F238E27FC236}">
              <a16:creationId xmlns:a16="http://schemas.microsoft.com/office/drawing/2014/main" id="{00000000-0008-0000-1300-000019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562" name="Text Box 15">
          <a:extLst>
            <a:ext uri="{FF2B5EF4-FFF2-40B4-BE49-F238E27FC236}">
              <a16:creationId xmlns:a16="http://schemas.microsoft.com/office/drawing/2014/main" id="{00000000-0008-0000-1300-00001A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563" name="Text Box 15">
          <a:extLst>
            <a:ext uri="{FF2B5EF4-FFF2-40B4-BE49-F238E27FC236}">
              <a16:creationId xmlns:a16="http://schemas.microsoft.com/office/drawing/2014/main" id="{00000000-0008-0000-1300-00001B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1564" name="Text Box 15">
          <a:extLst>
            <a:ext uri="{FF2B5EF4-FFF2-40B4-BE49-F238E27FC236}">
              <a16:creationId xmlns:a16="http://schemas.microsoft.com/office/drawing/2014/main" id="{00000000-0008-0000-1300-00001C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1565" name="Text Box 15">
          <a:extLst>
            <a:ext uri="{FF2B5EF4-FFF2-40B4-BE49-F238E27FC236}">
              <a16:creationId xmlns:a16="http://schemas.microsoft.com/office/drawing/2014/main" id="{00000000-0008-0000-1300-00001D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1566" name="Text Box 15">
          <a:extLst>
            <a:ext uri="{FF2B5EF4-FFF2-40B4-BE49-F238E27FC236}">
              <a16:creationId xmlns:a16="http://schemas.microsoft.com/office/drawing/2014/main" id="{00000000-0008-0000-1300-00001E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1567" name="Text Box 15">
          <a:extLst>
            <a:ext uri="{FF2B5EF4-FFF2-40B4-BE49-F238E27FC236}">
              <a16:creationId xmlns:a16="http://schemas.microsoft.com/office/drawing/2014/main" id="{00000000-0008-0000-1300-00001F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1568" name="Text Box 15">
          <a:extLst>
            <a:ext uri="{FF2B5EF4-FFF2-40B4-BE49-F238E27FC236}">
              <a16:creationId xmlns:a16="http://schemas.microsoft.com/office/drawing/2014/main" id="{00000000-0008-0000-1300-000020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1569" name="Text Box 15">
          <a:extLst>
            <a:ext uri="{FF2B5EF4-FFF2-40B4-BE49-F238E27FC236}">
              <a16:creationId xmlns:a16="http://schemas.microsoft.com/office/drawing/2014/main" id="{00000000-0008-0000-1300-000021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70" name="Text Box 15">
          <a:extLst>
            <a:ext uri="{FF2B5EF4-FFF2-40B4-BE49-F238E27FC236}">
              <a16:creationId xmlns:a16="http://schemas.microsoft.com/office/drawing/2014/main" id="{00000000-0008-0000-1300-000022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71" name="Text Box 15">
          <a:extLst>
            <a:ext uri="{FF2B5EF4-FFF2-40B4-BE49-F238E27FC236}">
              <a16:creationId xmlns:a16="http://schemas.microsoft.com/office/drawing/2014/main" id="{00000000-0008-0000-1300-000023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72" name="Text Box 15">
          <a:extLst>
            <a:ext uri="{FF2B5EF4-FFF2-40B4-BE49-F238E27FC236}">
              <a16:creationId xmlns:a16="http://schemas.microsoft.com/office/drawing/2014/main" id="{00000000-0008-0000-1300-000024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73" name="Text Box 15">
          <a:extLst>
            <a:ext uri="{FF2B5EF4-FFF2-40B4-BE49-F238E27FC236}">
              <a16:creationId xmlns:a16="http://schemas.microsoft.com/office/drawing/2014/main" id="{00000000-0008-0000-1300-000025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574" name="Text Box 15">
          <a:extLst>
            <a:ext uri="{FF2B5EF4-FFF2-40B4-BE49-F238E27FC236}">
              <a16:creationId xmlns:a16="http://schemas.microsoft.com/office/drawing/2014/main" id="{00000000-0008-0000-1300-000026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575" name="Text Box 15">
          <a:extLst>
            <a:ext uri="{FF2B5EF4-FFF2-40B4-BE49-F238E27FC236}">
              <a16:creationId xmlns:a16="http://schemas.microsoft.com/office/drawing/2014/main" id="{00000000-0008-0000-1300-000027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76" name="Text Box 15">
          <a:extLst>
            <a:ext uri="{FF2B5EF4-FFF2-40B4-BE49-F238E27FC236}">
              <a16:creationId xmlns:a16="http://schemas.microsoft.com/office/drawing/2014/main" id="{00000000-0008-0000-1300-000028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77" name="Text Box 15">
          <a:extLst>
            <a:ext uri="{FF2B5EF4-FFF2-40B4-BE49-F238E27FC236}">
              <a16:creationId xmlns:a16="http://schemas.microsoft.com/office/drawing/2014/main" id="{00000000-0008-0000-1300-000029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78" name="Text Box 15">
          <a:extLst>
            <a:ext uri="{FF2B5EF4-FFF2-40B4-BE49-F238E27FC236}">
              <a16:creationId xmlns:a16="http://schemas.microsoft.com/office/drawing/2014/main" id="{00000000-0008-0000-1300-00002A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579" name="Text Box 15">
          <a:extLst>
            <a:ext uri="{FF2B5EF4-FFF2-40B4-BE49-F238E27FC236}">
              <a16:creationId xmlns:a16="http://schemas.microsoft.com/office/drawing/2014/main" id="{00000000-0008-0000-1300-00002B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580" name="Text Box 15">
          <a:extLst>
            <a:ext uri="{FF2B5EF4-FFF2-40B4-BE49-F238E27FC236}">
              <a16:creationId xmlns:a16="http://schemas.microsoft.com/office/drawing/2014/main" id="{00000000-0008-0000-1300-00002C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581" name="Text Box 15">
          <a:extLst>
            <a:ext uri="{FF2B5EF4-FFF2-40B4-BE49-F238E27FC236}">
              <a16:creationId xmlns:a16="http://schemas.microsoft.com/office/drawing/2014/main" id="{00000000-0008-0000-1300-00002D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82" name="Text Box 15">
          <a:extLst>
            <a:ext uri="{FF2B5EF4-FFF2-40B4-BE49-F238E27FC236}">
              <a16:creationId xmlns:a16="http://schemas.microsoft.com/office/drawing/2014/main" id="{00000000-0008-0000-1300-00002E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83" name="Text Box 15">
          <a:extLst>
            <a:ext uri="{FF2B5EF4-FFF2-40B4-BE49-F238E27FC236}">
              <a16:creationId xmlns:a16="http://schemas.microsoft.com/office/drawing/2014/main" id="{00000000-0008-0000-1300-00002F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84" name="Text Box 15">
          <a:extLst>
            <a:ext uri="{FF2B5EF4-FFF2-40B4-BE49-F238E27FC236}">
              <a16:creationId xmlns:a16="http://schemas.microsoft.com/office/drawing/2014/main" id="{00000000-0008-0000-1300-000030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585" name="Text Box 15">
          <a:extLst>
            <a:ext uri="{FF2B5EF4-FFF2-40B4-BE49-F238E27FC236}">
              <a16:creationId xmlns:a16="http://schemas.microsoft.com/office/drawing/2014/main" id="{00000000-0008-0000-1300-000031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586" name="Text Box 15">
          <a:extLst>
            <a:ext uri="{FF2B5EF4-FFF2-40B4-BE49-F238E27FC236}">
              <a16:creationId xmlns:a16="http://schemas.microsoft.com/office/drawing/2014/main" id="{00000000-0008-0000-1300-000032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587" name="Text Box 15">
          <a:extLst>
            <a:ext uri="{FF2B5EF4-FFF2-40B4-BE49-F238E27FC236}">
              <a16:creationId xmlns:a16="http://schemas.microsoft.com/office/drawing/2014/main" id="{00000000-0008-0000-1300-000033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88" name="Text Box 15">
          <a:extLst>
            <a:ext uri="{FF2B5EF4-FFF2-40B4-BE49-F238E27FC236}">
              <a16:creationId xmlns:a16="http://schemas.microsoft.com/office/drawing/2014/main" id="{00000000-0008-0000-1300-000034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89" name="Text Box 15">
          <a:extLst>
            <a:ext uri="{FF2B5EF4-FFF2-40B4-BE49-F238E27FC236}">
              <a16:creationId xmlns:a16="http://schemas.microsoft.com/office/drawing/2014/main" id="{00000000-0008-0000-1300-000035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590" name="Text Box 15">
          <a:extLst>
            <a:ext uri="{FF2B5EF4-FFF2-40B4-BE49-F238E27FC236}">
              <a16:creationId xmlns:a16="http://schemas.microsoft.com/office/drawing/2014/main" id="{00000000-0008-0000-1300-000036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591" name="Text Box 15">
          <a:extLst>
            <a:ext uri="{FF2B5EF4-FFF2-40B4-BE49-F238E27FC236}">
              <a16:creationId xmlns:a16="http://schemas.microsoft.com/office/drawing/2014/main" id="{00000000-0008-0000-1300-000037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592" name="Text Box 15">
          <a:extLst>
            <a:ext uri="{FF2B5EF4-FFF2-40B4-BE49-F238E27FC236}">
              <a16:creationId xmlns:a16="http://schemas.microsoft.com/office/drawing/2014/main" id="{00000000-0008-0000-1300-000038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593" name="Text Box 15">
          <a:extLst>
            <a:ext uri="{FF2B5EF4-FFF2-40B4-BE49-F238E27FC236}">
              <a16:creationId xmlns:a16="http://schemas.microsoft.com/office/drawing/2014/main" id="{00000000-0008-0000-1300-000039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594" name="Text Box 15">
          <a:extLst>
            <a:ext uri="{FF2B5EF4-FFF2-40B4-BE49-F238E27FC236}">
              <a16:creationId xmlns:a16="http://schemas.microsoft.com/office/drawing/2014/main" id="{00000000-0008-0000-1300-00003A06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595" name="Text Box 15">
          <a:extLst>
            <a:ext uri="{FF2B5EF4-FFF2-40B4-BE49-F238E27FC236}">
              <a16:creationId xmlns:a16="http://schemas.microsoft.com/office/drawing/2014/main" id="{00000000-0008-0000-1300-00003B06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596" name="Text Box 15">
          <a:extLst>
            <a:ext uri="{FF2B5EF4-FFF2-40B4-BE49-F238E27FC236}">
              <a16:creationId xmlns:a16="http://schemas.microsoft.com/office/drawing/2014/main" id="{00000000-0008-0000-1300-00003C06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597" name="Text Box 15">
          <a:extLst>
            <a:ext uri="{FF2B5EF4-FFF2-40B4-BE49-F238E27FC236}">
              <a16:creationId xmlns:a16="http://schemas.microsoft.com/office/drawing/2014/main" id="{00000000-0008-0000-1300-00003D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598" name="Text Box 15">
          <a:extLst>
            <a:ext uri="{FF2B5EF4-FFF2-40B4-BE49-F238E27FC236}">
              <a16:creationId xmlns:a16="http://schemas.microsoft.com/office/drawing/2014/main" id="{00000000-0008-0000-1300-00003E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599" name="Text Box 15">
          <a:extLst>
            <a:ext uri="{FF2B5EF4-FFF2-40B4-BE49-F238E27FC236}">
              <a16:creationId xmlns:a16="http://schemas.microsoft.com/office/drawing/2014/main" id="{00000000-0008-0000-1300-00003F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600" name="Text Box 15">
          <a:extLst>
            <a:ext uri="{FF2B5EF4-FFF2-40B4-BE49-F238E27FC236}">
              <a16:creationId xmlns:a16="http://schemas.microsoft.com/office/drawing/2014/main" id="{00000000-0008-0000-1300-000040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601" name="Text Box 15">
          <a:extLst>
            <a:ext uri="{FF2B5EF4-FFF2-40B4-BE49-F238E27FC236}">
              <a16:creationId xmlns:a16="http://schemas.microsoft.com/office/drawing/2014/main" id="{00000000-0008-0000-1300-000041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602" name="Text Box 15">
          <a:extLst>
            <a:ext uri="{FF2B5EF4-FFF2-40B4-BE49-F238E27FC236}">
              <a16:creationId xmlns:a16="http://schemas.microsoft.com/office/drawing/2014/main" id="{00000000-0008-0000-1300-000042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603" name="Text Box 15">
          <a:extLst>
            <a:ext uri="{FF2B5EF4-FFF2-40B4-BE49-F238E27FC236}">
              <a16:creationId xmlns:a16="http://schemas.microsoft.com/office/drawing/2014/main" id="{00000000-0008-0000-1300-000043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604" name="Text Box 15">
          <a:extLst>
            <a:ext uri="{FF2B5EF4-FFF2-40B4-BE49-F238E27FC236}">
              <a16:creationId xmlns:a16="http://schemas.microsoft.com/office/drawing/2014/main" id="{00000000-0008-0000-1300-000044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605" name="Text Box 15">
          <a:extLst>
            <a:ext uri="{FF2B5EF4-FFF2-40B4-BE49-F238E27FC236}">
              <a16:creationId xmlns:a16="http://schemas.microsoft.com/office/drawing/2014/main" id="{00000000-0008-0000-1300-000045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606" name="Text Box 15">
          <a:extLst>
            <a:ext uri="{FF2B5EF4-FFF2-40B4-BE49-F238E27FC236}">
              <a16:creationId xmlns:a16="http://schemas.microsoft.com/office/drawing/2014/main" id="{00000000-0008-0000-1300-000046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607" name="Text Box 15">
          <a:extLst>
            <a:ext uri="{FF2B5EF4-FFF2-40B4-BE49-F238E27FC236}">
              <a16:creationId xmlns:a16="http://schemas.microsoft.com/office/drawing/2014/main" id="{00000000-0008-0000-1300-000047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608" name="Text Box 15">
          <a:extLst>
            <a:ext uri="{FF2B5EF4-FFF2-40B4-BE49-F238E27FC236}">
              <a16:creationId xmlns:a16="http://schemas.microsoft.com/office/drawing/2014/main" id="{00000000-0008-0000-1300-000048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609" name="Text Box 15">
          <a:extLst>
            <a:ext uri="{FF2B5EF4-FFF2-40B4-BE49-F238E27FC236}">
              <a16:creationId xmlns:a16="http://schemas.microsoft.com/office/drawing/2014/main" id="{00000000-0008-0000-1300-000049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1610" name="Text Box 15">
          <a:extLst>
            <a:ext uri="{FF2B5EF4-FFF2-40B4-BE49-F238E27FC236}">
              <a16:creationId xmlns:a16="http://schemas.microsoft.com/office/drawing/2014/main" id="{00000000-0008-0000-1300-00004A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611" name="Text Box 15">
          <a:extLst>
            <a:ext uri="{FF2B5EF4-FFF2-40B4-BE49-F238E27FC236}">
              <a16:creationId xmlns:a16="http://schemas.microsoft.com/office/drawing/2014/main" id="{00000000-0008-0000-1300-00004B06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612" name="Text Box 15">
          <a:extLst>
            <a:ext uri="{FF2B5EF4-FFF2-40B4-BE49-F238E27FC236}">
              <a16:creationId xmlns:a16="http://schemas.microsoft.com/office/drawing/2014/main" id="{00000000-0008-0000-1300-00004C06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1613" name="Text Box 15">
          <a:extLst>
            <a:ext uri="{FF2B5EF4-FFF2-40B4-BE49-F238E27FC236}">
              <a16:creationId xmlns:a16="http://schemas.microsoft.com/office/drawing/2014/main" id="{00000000-0008-0000-1300-00004D06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1614" name="Text Box 15">
          <a:extLst>
            <a:ext uri="{FF2B5EF4-FFF2-40B4-BE49-F238E27FC236}">
              <a16:creationId xmlns:a16="http://schemas.microsoft.com/office/drawing/2014/main" id="{00000000-0008-0000-1300-00004E06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1615" name="Text Box 15">
          <a:extLst>
            <a:ext uri="{FF2B5EF4-FFF2-40B4-BE49-F238E27FC236}">
              <a16:creationId xmlns:a16="http://schemas.microsoft.com/office/drawing/2014/main" id="{00000000-0008-0000-1300-00004F06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1616" name="Text Box 15">
          <a:extLst>
            <a:ext uri="{FF2B5EF4-FFF2-40B4-BE49-F238E27FC236}">
              <a16:creationId xmlns:a16="http://schemas.microsoft.com/office/drawing/2014/main" id="{00000000-0008-0000-1300-00005006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1617" name="Text Box 15">
          <a:extLst>
            <a:ext uri="{FF2B5EF4-FFF2-40B4-BE49-F238E27FC236}">
              <a16:creationId xmlns:a16="http://schemas.microsoft.com/office/drawing/2014/main" id="{00000000-0008-0000-1300-00005106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1618" name="Text Box 15">
          <a:extLst>
            <a:ext uri="{FF2B5EF4-FFF2-40B4-BE49-F238E27FC236}">
              <a16:creationId xmlns:a16="http://schemas.microsoft.com/office/drawing/2014/main" id="{00000000-0008-0000-1300-00005206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19" name="Text Box 15">
          <a:extLst>
            <a:ext uri="{FF2B5EF4-FFF2-40B4-BE49-F238E27FC236}">
              <a16:creationId xmlns:a16="http://schemas.microsoft.com/office/drawing/2014/main" id="{00000000-0008-0000-1300-000053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20" name="Text Box 15">
          <a:extLst>
            <a:ext uri="{FF2B5EF4-FFF2-40B4-BE49-F238E27FC236}">
              <a16:creationId xmlns:a16="http://schemas.microsoft.com/office/drawing/2014/main" id="{00000000-0008-0000-1300-000054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1621" name="Text Box 15">
          <a:extLst>
            <a:ext uri="{FF2B5EF4-FFF2-40B4-BE49-F238E27FC236}">
              <a16:creationId xmlns:a16="http://schemas.microsoft.com/office/drawing/2014/main" id="{00000000-0008-0000-1300-00005506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22" name="Text Box 15">
          <a:extLst>
            <a:ext uri="{FF2B5EF4-FFF2-40B4-BE49-F238E27FC236}">
              <a16:creationId xmlns:a16="http://schemas.microsoft.com/office/drawing/2014/main" id="{00000000-0008-0000-1300-000056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23" name="Text Box 15">
          <a:extLst>
            <a:ext uri="{FF2B5EF4-FFF2-40B4-BE49-F238E27FC236}">
              <a16:creationId xmlns:a16="http://schemas.microsoft.com/office/drawing/2014/main" id="{00000000-0008-0000-1300-000057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24" name="Text Box 15">
          <a:extLst>
            <a:ext uri="{FF2B5EF4-FFF2-40B4-BE49-F238E27FC236}">
              <a16:creationId xmlns:a16="http://schemas.microsoft.com/office/drawing/2014/main" id="{00000000-0008-0000-1300-000058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25" name="Text Box 15">
          <a:extLst>
            <a:ext uri="{FF2B5EF4-FFF2-40B4-BE49-F238E27FC236}">
              <a16:creationId xmlns:a16="http://schemas.microsoft.com/office/drawing/2014/main" id="{00000000-0008-0000-1300-000059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26" name="Text Box 15">
          <a:extLst>
            <a:ext uri="{FF2B5EF4-FFF2-40B4-BE49-F238E27FC236}">
              <a16:creationId xmlns:a16="http://schemas.microsoft.com/office/drawing/2014/main" id="{00000000-0008-0000-1300-00005A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27" name="Text Box 15">
          <a:extLst>
            <a:ext uri="{FF2B5EF4-FFF2-40B4-BE49-F238E27FC236}">
              <a16:creationId xmlns:a16="http://schemas.microsoft.com/office/drawing/2014/main" id="{00000000-0008-0000-1300-00005B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28" name="Text Box 15">
          <a:extLst>
            <a:ext uri="{FF2B5EF4-FFF2-40B4-BE49-F238E27FC236}">
              <a16:creationId xmlns:a16="http://schemas.microsoft.com/office/drawing/2014/main" id="{00000000-0008-0000-1300-00005C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29" name="Text Box 15">
          <a:extLst>
            <a:ext uri="{FF2B5EF4-FFF2-40B4-BE49-F238E27FC236}">
              <a16:creationId xmlns:a16="http://schemas.microsoft.com/office/drawing/2014/main" id="{00000000-0008-0000-1300-00005D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30" name="Text Box 15">
          <a:extLst>
            <a:ext uri="{FF2B5EF4-FFF2-40B4-BE49-F238E27FC236}">
              <a16:creationId xmlns:a16="http://schemas.microsoft.com/office/drawing/2014/main" id="{00000000-0008-0000-1300-00005E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631" name="Text Box 15">
          <a:extLst>
            <a:ext uri="{FF2B5EF4-FFF2-40B4-BE49-F238E27FC236}">
              <a16:creationId xmlns:a16="http://schemas.microsoft.com/office/drawing/2014/main" id="{00000000-0008-0000-1300-00005F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632" name="Text Box 15">
          <a:extLst>
            <a:ext uri="{FF2B5EF4-FFF2-40B4-BE49-F238E27FC236}">
              <a16:creationId xmlns:a16="http://schemas.microsoft.com/office/drawing/2014/main" id="{00000000-0008-0000-1300-000060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633" name="Text Box 15">
          <a:extLst>
            <a:ext uri="{FF2B5EF4-FFF2-40B4-BE49-F238E27FC236}">
              <a16:creationId xmlns:a16="http://schemas.microsoft.com/office/drawing/2014/main" id="{00000000-0008-0000-1300-000061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1634" name="Text Box 15">
          <a:extLst>
            <a:ext uri="{FF2B5EF4-FFF2-40B4-BE49-F238E27FC236}">
              <a16:creationId xmlns:a16="http://schemas.microsoft.com/office/drawing/2014/main" id="{00000000-0008-0000-1300-000062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1635" name="Text Box 15">
          <a:extLst>
            <a:ext uri="{FF2B5EF4-FFF2-40B4-BE49-F238E27FC236}">
              <a16:creationId xmlns:a16="http://schemas.microsoft.com/office/drawing/2014/main" id="{00000000-0008-0000-1300-000063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1636" name="Text Box 15">
          <a:extLst>
            <a:ext uri="{FF2B5EF4-FFF2-40B4-BE49-F238E27FC236}">
              <a16:creationId xmlns:a16="http://schemas.microsoft.com/office/drawing/2014/main" id="{00000000-0008-0000-1300-000064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37" name="Text Box 15">
          <a:extLst>
            <a:ext uri="{FF2B5EF4-FFF2-40B4-BE49-F238E27FC236}">
              <a16:creationId xmlns:a16="http://schemas.microsoft.com/office/drawing/2014/main" id="{00000000-0008-0000-1300-000065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38" name="Text Box 15">
          <a:extLst>
            <a:ext uri="{FF2B5EF4-FFF2-40B4-BE49-F238E27FC236}">
              <a16:creationId xmlns:a16="http://schemas.microsoft.com/office/drawing/2014/main" id="{00000000-0008-0000-1300-000066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39" name="Text Box 15">
          <a:extLst>
            <a:ext uri="{FF2B5EF4-FFF2-40B4-BE49-F238E27FC236}">
              <a16:creationId xmlns:a16="http://schemas.microsoft.com/office/drawing/2014/main" id="{00000000-0008-0000-1300-000067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40" name="Text Box 15">
          <a:extLst>
            <a:ext uri="{FF2B5EF4-FFF2-40B4-BE49-F238E27FC236}">
              <a16:creationId xmlns:a16="http://schemas.microsoft.com/office/drawing/2014/main" id="{00000000-0008-0000-1300-000068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41" name="Text Box 15">
          <a:extLst>
            <a:ext uri="{FF2B5EF4-FFF2-40B4-BE49-F238E27FC236}">
              <a16:creationId xmlns:a16="http://schemas.microsoft.com/office/drawing/2014/main" id="{00000000-0008-0000-1300-000069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42" name="Text Box 15">
          <a:extLst>
            <a:ext uri="{FF2B5EF4-FFF2-40B4-BE49-F238E27FC236}">
              <a16:creationId xmlns:a16="http://schemas.microsoft.com/office/drawing/2014/main" id="{00000000-0008-0000-1300-00006A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43" name="Text Box 15">
          <a:extLst>
            <a:ext uri="{FF2B5EF4-FFF2-40B4-BE49-F238E27FC236}">
              <a16:creationId xmlns:a16="http://schemas.microsoft.com/office/drawing/2014/main" id="{00000000-0008-0000-1300-00006B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44" name="Text Box 15">
          <a:extLst>
            <a:ext uri="{FF2B5EF4-FFF2-40B4-BE49-F238E27FC236}">
              <a16:creationId xmlns:a16="http://schemas.microsoft.com/office/drawing/2014/main" id="{00000000-0008-0000-1300-00006C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45" name="Text Box 15">
          <a:extLst>
            <a:ext uri="{FF2B5EF4-FFF2-40B4-BE49-F238E27FC236}">
              <a16:creationId xmlns:a16="http://schemas.microsoft.com/office/drawing/2014/main" id="{00000000-0008-0000-1300-00006D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46" name="Text Box 15">
          <a:extLst>
            <a:ext uri="{FF2B5EF4-FFF2-40B4-BE49-F238E27FC236}">
              <a16:creationId xmlns:a16="http://schemas.microsoft.com/office/drawing/2014/main" id="{00000000-0008-0000-1300-00006E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47" name="Text Box 15">
          <a:extLst>
            <a:ext uri="{FF2B5EF4-FFF2-40B4-BE49-F238E27FC236}">
              <a16:creationId xmlns:a16="http://schemas.microsoft.com/office/drawing/2014/main" id="{00000000-0008-0000-1300-00006F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48" name="Text Box 15">
          <a:extLst>
            <a:ext uri="{FF2B5EF4-FFF2-40B4-BE49-F238E27FC236}">
              <a16:creationId xmlns:a16="http://schemas.microsoft.com/office/drawing/2014/main" id="{00000000-0008-0000-1300-000070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49" name="Text Box 15">
          <a:extLst>
            <a:ext uri="{FF2B5EF4-FFF2-40B4-BE49-F238E27FC236}">
              <a16:creationId xmlns:a16="http://schemas.microsoft.com/office/drawing/2014/main" id="{00000000-0008-0000-1300-000071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650" name="Text Box 15">
          <a:extLst>
            <a:ext uri="{FF2B5EF4-FFF2-40B4-BE49-F238E27FC236}">
              <a16:creationId xmlns:a16="http://schemas.microsoft.com/office/drawing/2014/main" id="{00000000-0008-0000-1300-000072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651" name="Text Box 15">
          <a:extLst>
            <a:ext uri="{FF2B5EF4-FFF2-40B4-BE49-F238E27FC236}">
              <a16:creationId xmlns:a16="http://schemas.microsoft.com/office/drawing/2014/main" id="{00000000-0008-0000-1300-000073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652" name="Text Box 15">
          <a:extLst>
            <a:ext uri="{FF2B5EF4-FFF2-40B4-BE49-F238E27FC236}">
              <a16:creationId xmlns:a16="http://schemas.microsoft.com/office/drawing/2014/main" id="{00000000-0008-0000-1300-000074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53" name="Text Box 15">
          <a:extLst>
            <a:ext uri="{FF2B5EF4-FFF2-40B4-BE49-F238E27FC236}">
              <a16:creationId xmlns:a16="http://schemas.microsoft.com/office/drawing/2014/main" id="{00000000-0008-0000-1300-000075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54" name="Text Box 15">
          <a:extLst>
            <a:ext uri="{FF2B5EF4-FFF2-40B4-BE49-F238E27FC236}">
              <a16:creationId xmlns:a16="http://schemas.microsoft.com/office/drawing/2014/main" id="{00000000-0008-0000-1300-000076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55" name="Text Box 15">
          <a:extLst>
            <a:ext uri="{FF2B5EF4-FFF2-40B4-BE49-F238E27FC236}">
              <a16:creationId xmlns:a16="http://schemas.microsoft.com/office/drawing/2014/main" id="{00000000-0008-0000-1300-000077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56" name="Text Box 15">
          <a:extLst>
            <a:ext uri="{FF2B5EF4-FFF2-40B4-BE49-F238E27FC236}">
              <a16:creationId xmlns:a16="http://schemas.microsoft.com/office/drawing/2014/main" id="{00000000-0008-0000-1300-000078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57" name="Text Box 15">
          <a:extLst>
            <a:ext uri="{FF2B5EF4-FFF2-40B4-BE49-F238E27FC236}">
              <a16:creationId xmlns:a16="http://schemas.microsoft.com/office/drawing/2014/main" id="{00000000-0008-0000-1300-000079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58" name="Text Box 15">
          <a:extLst>
            <a:ext uri="{FF2B5EF4-FFF2-40B4-BE49-F238E27FC236}">
              <a16:creationId xmlns:a16="http://schemas.microsoft.com/office/drawing/2014/main" id="{00000000-0008-0000-1300-00007A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59" name="Text Box 15">
          <a:extLst>
            <a:ext uri="{FF2B5EF4-FFF2-40B4-BE49-F238E27FC236}">
              <a16:creationId xmlns:a16="http://schemas.microsoft.com/office/drawing/2014/main" id="{00000000-0008-0000-1300-00007B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60" name="Text Box 15">
          <a:extLst>
            <a:ext uri="{FF2B5EF4-FFF2-40B4-BE49-F238E27FC236}">
              <a16:creationId xmlns:a16="http://schemas.microsoft.com/office/drawing/2014/main" id="{00000000-0008-0000-1300-00007C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61" name="Text Box 15">
          <a:extLst>
            <a:ext uri="{FF2B5EF4-FFF2-40B4-BE49-F238E27FC236}">
              <a16:creationId xmlns:a16="http://schemas.microsoft.com/office/drawing/2014/main" id="{00000000-0008-0000-1300-00007D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62" name="Text Box 15">
          <a:extLst>
            <a:ext uri="{FF2B5EF4-FFF2-40B4-BE49-F238E27FC236}">
              <a16:creationId xmlns:a16="http://schemas.microsoft.com/office/drawing/2014/main" id="{00000000-0008-0000-1300-00007E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63" name="Text Box 15">
          <a:extLst>
            <a:ext uri="{FF2B5EF4-FFF2-40B4-BE49-F238E27FC236}">
              <a16:creationId xmlns:a16="http://schemas.microsoft.com/office/drawing/2014/main" id="{00000000-0008-0000-1300-00007F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664" name="Text Box 15">
          <a:extLst>
            <a:ext uri="{FF2B5EF4-FFF2-40B4-BE49-F238E27FC236}">
              <a16:creationId xmlns:a16="http://schemas.microsoft.com/office/drawing/2014/main" id="{00000000-0008-0000-1300-000080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665" name="Text Box 15">
          <a:extLst>
            <a:ext uri="{FF2B5EF4-FFF2-40B4-BE49-F238E27FC236}">
              <a16:creationId xmlns:a16="http://schemas.microsoft.com/office/drawing/2014/main" id="{00000000-0008-0000-1300-000081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666" name="Text Box 15">
          <a:extLst>
            <a:ext uri="{FF2B5EF4-FFF2-40B4-BE49-F238E27FC236}">
              <a16:creationId xmlns:a16="http://schemas.microsoft.com/office/drawing/2014/main" id="{00000000-0008-0000-1300-000082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1667" name="Text Box 15">
          <a:extLst>
            <a:ext uri="{FF2B5EF4-FFF2-40B4-BE49-F238E27FC236}">
              <a16:creationId xmlns:a16="http://schemas.microsoft.com/office/drawing/2014/main" id="{00000000-0008-0000-1300-000083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1668" name="Text Box 15">
          <a:extLst>
            <a:ext uri="{FF2B5EF4-FFF2-40B4-BE49-F238E27FC236}">
              <a16:creationId xmlns:a16="http://schemas.microsoft.com/office/drawing/2014/main" id="{00000000-0008-0000-1300-000084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1669" name="Text Box 15">
          <a:extLst>
            <a:ext uri="{FF2B5EF4-FFF2-40B4-BE49-F238E27FC236}">
              <a16:creationId xmlns:a16="http://schemas.microsoft.com/office/drawing/2014/main" id="{00000000-0008-0000-1300-000085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1670" name="Text Box 15">
          <a:extLst>
            <a:ext uri="{FF2B5EF4-FFF2-40B4-BE49-F238E27FC236}">
              <a16:creationId xmlns:a16="http://schemas.microsoft.com/office/drawing/2014/main" id="{00000000-0008-0000-1300-000086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1671" name="Text Box 15">
          <a:extLst>
            <a:ext uri="{FF2B5EF4-FFF2-40B4-BE49-F238E27FC236}">
              <a16:creationId xmlns:a16="http://schemas.microsoft.com/office/drawing/2014/main" id="{00000000-0008-0000-1300-000087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1672" name="Text Box 15">
          <a:extLst>
            <a:ext uri="{FF2B5EF4-FFF2-40B4-BE49-F238E27FC236}">
              <a16:creationId xmlns:a16="http://schemas.microsoft.com/office/drawing/2014/main" id="{00000000-0008-0000-1300-000088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73" name="Text Box 15">
          <a:extLst>
            <a:ext uri="{FF2B5EF4-FFF2-40B4-BE49-F238E27FC236}">
              <a16:creationId xmlns:a16="http://schemas.microsoft.com/office/drawing/2014/main" id="{00000000-0008-0000-1300-000089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74" name="Text Box 15">
          <a:extLst>
            <a:ext uri="{FF2B5EF4-FFF2-40B4-BE49-F238E27FC236}">
              <a16:creationId xmlns:a16="http://schemas.microsoft.com/office/drawing/2014/main" id="{00000000-0008-0000-1300-00008A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75" name="Text Box 15">
          <a:extLst>
            <a:ext uri="{FF2B5EF4-FFF2-40B4-BE49-F238E27FC236}">
              <a16:creationId xmlns:a16="http://schemas.microsoft.com/office/drawing/2014/main" id="{00000000-0008-0000-1300-00008B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76" name="Text Box 15">
          <a:extLst>
            <a:ext uri="{FF2B5EF4-FFF2-40B4-BE49-F238E27FC236}">
              <a16:creationId xmlns:a16="http://schemas.microsoft.com/office/drawing/2014/main" id="{00000000-0008-0000-1300-00008C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677" name="Text Box 15">
          <a:extLst>
            <a:ext uri="{FF2B5EF4-FFF2-40B4-BE49-F238E27FC236}">
              <a16:creationId xmlns:a16="http://schemas.microsoft.com/office/drawing/2014/main" id="{00000000-0008-0000-1300-00008D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678" name="Text Box 15">
          <a:extLst>
            <a:ext uri="{FF2B5EF4-FFF2-40B4-BE49-F238E27FC236}">
              <a16:creationId xmlns:a16="http://schemas.microsoft.com/office/drawing/2014/main" id="{00000000-0008-0000-1300-00008E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79" name="Text Box 15">
          <a:extLst>
            <a:ext uri="{FF2B5EF4-FFF2-40B4-BE49-F238E27FC236}">
              <a16:creationId xmlns:a16="http://schemas.microsoft.com/office/drawing/2014/main" id="{00000000-0008-0000-1300-00008F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80" name="Text Box 15">
          <a:extLst>
            <a:ext uri="{FF2B5EF4-FFF2-40B4-BE49-F238E27FC236}">
              <a16:creationId xmlns:a16="http://schemas.microsoft.com/office/drawing/2014/main" id="{00000000-0008-0000-1300-000090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81" name="Text Box 15">
          <a:extLst>
            <a:ext uri="{FF2B5EF4-FFF2-40B4-BE49-F238E27FC236}">
              <a16:creationId xmlns:a16="http://schemas.microsoft.com/office/drawing/2014/main" id="{00000000-0008-0000-1300-000091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682" name="Text Box 15">
          <a:extLst>
            <a:ext uri="{FF2B5EF4-FFF2-40B4-BE49-F238E27FC236}">
              <a16:creationId xmlns:a16="http://schemas.microsoft.com/office/drawing/2014/main" id="{00000000-0008-0000-1300-000092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683" name="Text Box 15">
          <a:extLst>
            <a:ext uri="{FF2B5EF4-FFF2-40B4-BE49-F238E27FC236}">
              <a16:creationId xmlns:a16="http://schemas.microsoft.com/office/drawing/2014/main" id="{00000000-0008-0000-1300-000093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684" name="Text Box 15">
          <a:extLst>
            <a:ext uri="{FF2B5EF4-FFF2-40B4-BE49-F238E27FC236}">
              <a16:creationId xmlns:a16="http://schemas.microsoft.com/office/drawing/2014/main" id="{00000000-0008-0000-1300-000094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85" name="Text Box 15">
          <a:extLst>
            <a:ext uri="{FF2B5EF4-FFF2-40B4-BE49-F238E27FC236}">
              <a16:creationId xmlns:a16="http://schemas.microsoft.com/office/drawing/2014/main" id="{00000000-0008-0000-1300-000095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86" name="Text Box 15">
          <a:extLst>
            <a:ext uri="{FF2B5EF4-FFF2-40B4-BE49-F238E27FC236}">
              <a16:creationId xmlns:a16="http://schemas.microsoft.com/office/drawing/2014/main" id="{00000000-0008-0000-1300-000096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87" name="Text Box 15">
          <a:extLst>
            <a:ext uri="{FF2B5EF4-FFF2-40B4-BE49-F238E27FC236}">
              <a16:creationId xmlns:a16="http://schemas.microsoft.com/office/drawing/2014/main" id="{00000000-0008-0000-1300-000097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688" name="Text Box 15">
          <a:extLst>
            <a:ext uri="{FF2B5EF4-FFF2-40B4-BE49-F238E27FC236}">
              <a16:creationId xmlns:a16="http://schemas.microsoft.com/office/drawing/2014/main" id="{00000000-0008-0000-1300-000098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689" name="Text Box 15">
          <a:extLst>
            <a:ext uri="{FF2B5EF4-FFF2-40B4-BE49-F238E27FC236}">
              <a16:creationId xmlns:a16="http://schemas.microsoft.com/office/drawing/2014/main" id="{00000000-0008-0000-1300-000099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690" name="Text Box 15">
          <a:extLst>
            <a:ext uri="{FF2B5EF4-FFF2-40B4-BE49-F238E27FC236}">
              <a16:creationId xmlns:a16="http://schemas.microsoft.com/office/drawing/2014/main" id="{00000000-0008-0000-1300-00009A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91" name="Text Box 15">
          <a:extLst>
            <a:ext uri="{FF2B5EF4-FFF2-40B4-BE49-F238E27FC236}">
              <a16:creationId xmlns:a16="http://schemas.microsoft.com/office/drawing/2014/main" id="{00000000-0008-0000-1300-00009B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92" name="Text Box 15">
          <a:extLst>
            <a:ext uri="{FF2B5EF4-FFF2-40B4-BE49-F238E27FC236}">
              <a16:creationId xmlns:a16="http://schemas.microsoft.com/office/drawing/2014/main" id="{00000000-0008-0000-1300-00009C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693" name="Text Box 15">
          <a:extLst>
            <a:ext uri="{FF2B5EF4-FFF2-40B4-BE49-F238E27FC236}">
              <a16:creationId xmlns:a16="http://schemas.microsoft.com/office/drawing/2014/main" id="{00000000-0008-0000-1300-00009D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694" name="Text Box 15">
          <a:extLst>
            <a:ext uri="{FF2B5EF4-FFF2-40B4-BE49-F238E27FC236}">
              <a16:creationId xmlns:a16="http://schemas.microsoft.com/office/drawing/2014/main" id="{00000000-0008-0000-1300-00009E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695" name="Text Box 15">
          <a:extLst>
            <a:ext uri="{FF2B5EF4-FFF2-40B4-BE49-F238E27FC236}">
              <a16:creationId xmlns:a16="http://schemas.microsoft.com/office/drawing/2014/main" id="{00000000-0008-0000-1300-00009F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696" name="Text Box 15">
          <a:extLst>
            <a:ext uri="{FF2B5EF4-FFF2-40B4-BE49-F238E27FC236}">
              <a16:creationId xmlns:a16="http://schemas.microsoft.com/office/drawing/2014/main" id="{00000000-0008-0000-1300-0000A0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697" name="Text Box 15">
          <a:extLst>
            <a:ext uri="{FF2B5EF4-FFF2-40B4-BE49-F238E27FC236}">
              <a16:creationId xmlns:a16="http://schemas.microsoft.com/office/drawing/2014/main" id="{00000000-0008-0000-1300-0000A106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698" name="Text Box 15">
          <a:extLst>
            <a:ext uri="{FF2B5EF4-FFF2-40B4-BE49-F238E27FC236}">
              <a16:creationId xmlns:a16="http://schemas.microsoft.com/office/drawing/2014/main" id="{00000000-0008-0000-1300-0000A206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699" name="Text Box 15">
          <a:extLst>
            <a:ext uri="{FF2B5EF4-FFF2-40B4-BE49-F238E27FC236}">
              <a16:creationId xmlns:a16="http://schemas.microsoft.com/office/drawing/2014/main" id="{00000000-0008-0000-1300-0000A306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1700" name="Text Box 15">
          <a:extLst>
            <a:ext uri="{FF2B5EF4-FFF2-40B4-BE49-F238E27FC236}">
              <a16:creationId xmlns:a16="http://schemas.microsoft.com/office/drawing/2014/main" id="{00000000-0008-0000-1300-0000A4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1701" name="Text Box 15">
          <a:extLst>
            <a:ext uri="{FF2B5EF4-FFF2-40B4-BE49-F238E27FC236}">
              <a16:creationId xmlns:a16="http://schemas.microsoft.com/office/drawing/2014/main" id="{00000000-0008-0000-1300-0000A5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1702" name="Text Box 15">
          <a:extLst>
            <a:ext uri="{FF2B5EF4-FFF2-40B4-BE49-F238E27FC236}">
              <a16:creationId xmlns:a16="http://schemas.microsoft.com/office/drawing/2014/main" id="{00000000-0008-0000-1300-0000A6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703" name="Text Box 15">
          <a:extLst>
            <a:ext uri="{FF2B5EF4-FFF2-40B4-BE49-F238E27FC236}">
              <a16:creationId xmlns:a16="http://schemas.microsoft.com/office/drawing/2014/main" id="{00000000-0008-0000-1300-0000A7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704" name="Text Box 15">
          <a:extLst>
            <a:ext uri="{FF2B5EF4-FFF2-40B4-BE49-F238E27FC236}">
              <a16:creationId xmlns:a16="http://schemas.microsoft.com/office/drawing/2014/main" id="{00000000-0008-0000-1300-0000A8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705" name="Text Box 15">
          <a:extLst>
            <a:ext uri="{FF2B5EF4-FFF2-40B4-BE49-F238E27FC236}">
              <a16:creationId xmlns:a16="http://schemas.microsoft.com/office/drawing/2014/main" id="{00000000-0008-0000-1300-0000A9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706" name="Text Box 15">
          <a:extLst>
            <a:ext uri="{FF2B5EF4-FFF2-40B4-BE49-F238E27FC236}">
              <a16:creationId xmlns:a16="http://schemas.microsoft.com/office/drawing/2014/main" id="{00000000-0008-0000-1300-0000AA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707" name="Text Box 15">
          <a:extLst>
            <a:ext uri="{FF2B5EF4-FFF2-40B4-BE49-F238E27FC236}">
              <a16:creationId xmlns:a16="http://schemas.microsoft.com/office/drawing/2014/main" id="{00000000-0008-0000-1300-0000AB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708" name="Text Box 15">
          <a:extLst>
            <a:ext uri="{FF2B5EF4-FFF2-40B4-BE49-F238E27FC236}">
              <a16:creationId xmlns:a16="http://schemas.microsoft.com/office/drawing/2014/main" id="{00000000-0008-0000-1300-0000AC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709" name="Text Box 15">
          <a:extLst>
            <a:ext uri="{FF2B5EF4-FFF2-40B4-BE49-F238E27FC236}">
              <a16:creationId xmlns:a16="http://schemas.microsoft.com/office/drawing/2014/main" id="{00000000-0008-0000-1300-0000AD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710" name="Text Box 15">
          <a:extLst>
            <a:ext uri="{FF2B5EF4-FFF2-40B4-BE49-F238E27FC236}">
              <a16:creationId xmlns:a16="http://schemas.microsoft.com/office/drawing/2014/main" id="{00000000-0008-0000-1300-0000AE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711" name="Text Box 15">
          <a:extLst>
            <a:ext uri="{FF2B5EF4-FFF2-40B4-BE49-F238E27FC236}">
              <a16:creationId xmlns:a16="http://schemas.microsoft.com/office/drawing/2014/main" id="{00000000-0008-0000-1300-0000AF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712" name="Text Box 15">
          <a:extLst>
            <a:ext uri="{FF2B5EF4-FFF2-40B4-BE49-F238E27FC236}">
              <a16:creationId xmlns:a16="http://schemas.microsoft.com/office/drawing/2014/main" id="{00000000-0008-0000-1300-0000B0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1713" name="Text Box 15">
          <a:extLst>
            <a:ext uri="{FF2B5EF4-FFF2-40B4-BE49-F238E27FC236}">
              <a16:creationId xmlns:a16="http://schemas.microsoft.com/office/drawing/2014/main" id="{00000000-0008-0000-1300-0000B106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714" name="Text Box 15">
          <a:extLst>
            <a:ext uri="{FF2B5EF4-FFF2-40B4-BE49-F238E27FC236}">
              <a16:creationId xmlns:a16="http://schemas.microsoft.com/office/drawing/2014/main" id="{00000000-0008-0000-1300-0000B206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715" name="Text Box 15">
          <a:extLst>
            <a:ext uri="{FF2B5EF4-FFF2-40B4-BE49-F238E27FC236}">
              <a16:creationId xmlns:a16="http://schemas.microsoft.com/office/drawing/2014/main" id="{00000000-0008-0000-1300-0000B306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1716" name="Text Box 15">
          <a:extLst>
            <a:ext uri="{FF2B5EF4-FFF2-40B4-BE49-F238E27FC236}">
              <a16:creationId xmlns:a16="http://schemas.microsoft.com/office/drawing/2014/main" id="{00000000-0008-0000-1300-0000B406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1717" name="Text Box 15">
          <a:extLst>
            <a:ext uri="{FF2B5EF4-FFF2-40B4-BE49-F238E27FC236}">
              <a16:creationId xmlns:a16="http://schemas.microsoft.com/office/drawing/2014/main" id="{00000000-0008-0000-1300-0000B506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1718" name="Text Box 15">
          <a:extLst>
            <a:ext uri="{FF2B5EF4-FFF2-40B4-BE49-F238E27FC236}">
              <a16:creationId xmlns:a16="http://schemas.microsoft.com/office/drawing/2014/main" id="{00000000-0008-0000-1300-0000B606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1719" name="Text Box 15">
          <a:extLst>
            <a:ext uri="{FF2B5EF4-FFF2-40B4-BE49-F238E27FC236}">
              <a16:creationId xmlns:a16="http://schemas.microsoft.com/office/drawing/2014/main" id="{00000000-0008-0000-1300-0000B706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1720" name="Text Box 15">
          <a:extLst>
            <a:ext uri="{FF2B5EF4-FFF2-40B4-BE49-F238E27FC236}">
              <a16:creationId xmlns:a16="http://schemas.microsoft.com/office/drawing/2014/main" id="{00000000-0008-0000-1300-0000B806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1721" name="Text Box 15">
          <a:extLst>
            <a:ext uri="{FF2B5EF4-FFF2-40B4-BE49-F238E27FC236}">
              <a16:creationId xmlns:a16="http://schemas.microsoft.com/office/drawing/2014/main" id="{00000000-0008-0000-1300-0000B906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22" name="Text Box 15">
          <a:extLst>
            <a:ext uri="{FF2B5EF4-FFF2-40B4-BE49-F238E27FC236}">
              <a16:creationId xmlns:a16="http://schemas.microsoft.com/office/drawing/2014/main" id="{00000000-0008-0000-1300-0000BA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23" name="Text Box 15">
          <a:extLst>
            <a:ext uri="{FF2B5EF4-FFF2-40B4-BE49-F238E27FC236}">
              <a16:creationId xmlns:a16="http://schemas.microsoft.com/office/drawing/2014/main" id="{00000000-0008-0000-1300-0000BB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1724" name="Text Box 15">
          <a:extLst>
            <a:ext uri="{FF2B5EF4-FFF2-40B4-BE49-F238E27FC236}">
              <a16:creationId xmlns:a16="http://schemas.microsoft.com/office/drawing/2014/main" id="{00000000-0008-0000-1300-0000BC06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25" name="Text Box 15">
          <a:extLst>
            <a:ext uri="{FF2B5EF4-FFF2-40B4-BE49-F238E27FC236}">
              <a16:creationId xmlns:a16="http://schemas.microsoft.com/office/drawing/2014/main" id="{00000000-0008-0000-1300-0000BD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26" name="Text Box 15">
          <a:extLst>
            <a:ext uri="{FF2B5EF4-FFF2-40B4-BE49-F238E27FC236}">
              <a16:creationId xmlns:a16="http://schemas.microsoft.com/office/drawing/2014/main" id="{00000000-0008-0000-1300-0000BE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27" name="Text Box 15">
          <a:extLst>
            <a:ext uri="{FF2B5EF4-FFF2-40B4-BE49-F238E27FC236}">
              <a16:creationId xmlns:a16="http://schemas.microsoft.com/office/drawing/2014/main" id="{00000000-0008-0000-1300-0000BF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28" name="Text Box 15">
          <a:extLst>
            <a:ext uri="{FF2B5EF4-FFF2-40B4-BE49-F238E27FC236}">
              <a16:creationId xmlns:a16="http://schemas.microsoft.com/office/drawing/2014/main" id="{00000000-0008-0000-1300-0000C0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29" name="Text Box 15">
          <a:extLst>
            <a:ext uri="{FF2B5EF4-FFF2-40B4-BE49-F238E27FC236}">
              <a16:creationId xmlns:a16="http://schemas.microsoft.com/office/drawing/2014/main" id="{00000000-0008-0000-1300-0000C1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30" name="Text Box 15">
          <a:extLst>
            <a:ext uri="{FF2B5EF4-FFF2-40B4-BE49-F238E27FC236}">
              <a16:creationId xmlns:a16="http://schemas.microsoft.com/office/drawing/2014/main" id="{00000000-0008-0000-1300-0000C2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31" name="Text Box 15">
          <a:extLst>
            <a:ext uri="{FF2B5EF4-FFF2-40B4-BE49-F238E27FC236}">
              <a16:creationId xmlns:a16="http://schemas.microsoft.com/office/drawing/2014/main" id="{00000000-0008-0000-1300-0000C3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32" name="Text Box 15">
          <a:extLst>
            <a:ext uri="{FF2B5EF4-FFF2-40B4-BE49-F238E27FC236}">
              <a16:creationId xmlns:a16="http://schemas.microsoft.com/office/drawing/2014/main" id="{00000000-0008-0000-1300-0000C4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33" name="Text Box 15">
          <a:extLst>
            <a:ext uri="{FF2B5EF4-FFF2-40B4-BE49-F238E27FC236}">
              <a16:creationId xmlns:a16="http://schemas.microsoft.com/office/drawing/2014/main" id="{00000000-0008-0000-1300-0000C5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1734" name="Text Box 15">
          <a:extLst>
            <a:ext uri="{FF2B5EF4-FFF2-40B4-BE49-F238E27FC236}">
              <a16:creationId xmlns:a16="http://schemas.microsoft.com/office/drawing/2014/main" id="{00000000-0008-0000-1300-0000C6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1735" name="Text Box 15">
          <a:extLst>
            <a:ext uri="{FF2B5EF4-FFF2-40B4-BE49-F238E27FC236}">
              <a16:creationId xmlns:a16="http://schemas.microsoft.com/office/drawing/2014/main" id="{00000000-0008-0000-1300-0000C7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1736" name="Text Box 15">
          <a:extLst>
            <a:ext uri="{FF2B5EF4-FFF2-40B4-BE49-F238E27FC236}">
              <a16:creationId xmlns:a16="http://schemas.microsoft.com/office/drawing/2014/main" id="{00000000-0008-0000-1300-0000C8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1737" name="Text Box 15">
          <a:extLst>
            <a:ext uri="{FF2B5EF4-FFF2-40B4-BE49-F238E27FC236}">
              <a16:creationId xmlns:a16="http://schemas.microsoft.com/office/drawing/2014/main" id="{00000000-0008-0000-1300-0000C9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1738" name="Text Box 15">
          <a:extLst>
            <a:ext uri="{FF2B5EF4-FFF2-40B4-BE49-F238E27FC236}">
              <a16:creationId xmlns:a16="http://schemas.microsoft.com/office/drawing/2014/main" id="{00000000-0008-0000-1300-0000CA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1739" name="Text Box 15">
          <a:extLst>
            <a:ext uri="{FF2B5EF4-FFF2-40B4-BE49-F238E27FC236}">
              <a16:creationId xmlns:a16="http://schemas.microsoft.com/office/drawing/2014/main" id="{00000000-0008-0000-1300-0000CB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40" name="Text Box 15">
          <a:extLst>
            <a:ext uri="{FF2B5EF4-FFF2-40B4-BE49-F238E27FC236}">
              <a16:creationId xmlns:a16="http://schemas.microsoft.com/office/drawing/2014/main" id="{00000000-0008-0000-1300-0000CC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41" name="Text Box 15">
          <a:extLst>
            <a:ext uri="{FF2B5EF4-FFF2-40B4-BE49-F238E27FC236}">
              <a16:creationId xmlns:a16="http://schemas.microsoft.com/office/drawing/2014/main" id="{00000000-0008-0000-1300-0000CD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42" name="Text Box 15">
          <a:extLst>
            <a:ext uri="{FF2B5EF4-FFF2-40B4-BE49-F238E27FC236}">
              <a16:creationId xmlns:a16="http://schemas.microsoft.com/office/drawing/2014/main" id="{00000000-0008-0000-1300-0000CE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43" name="Text Box 15">
          <a:extLst>
            <a:ext uri="{FF2B5EF4-FFF2-40B4-BE49-F238E27FC236}">
              <a16:creationId xmlns:a16="http://schemas.microsoft.com/office/drawing/2014/main" id="{00000000-0008-0000-1300-0000CF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44" name="Text Box 15">
          <a:extLst>
            <a:ext uri="{FF2B5EF4-FFF2-40B4-BE49-F238E27FC236}">
              <a16:creationId xmlns:a16="http://schemas.microsoft.com/office/drawing/2014/main" id="{00000000-0008-0000-1300-0000D0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45" name="Text Box 15">
          <a:extLst>
            <a:ext uri="{FF2B5EF4-FFF2-40B4-BE49-F238E27FC236}">
              <a16:creationId xmlns:a16="http://schemas.microsoft.com/office/drawing/2014/main" id="{00000000-0008-0000-1300-0000D1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46" name="Text Box 15">
          <a:extLst>
            <a:ext uri="{FF2B5EF4-FFF2-40B4-BE49-F238E27FC236}">
              <a16:creationId xmlns:a16="http://schemas.microsoft.com/office/drawing/2014/main" id="{00000000-0008-0000-1300-0000D2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47" name="Text Box 15">
          <a:extLst>
            <a:ext uri="{FF2B5EF4-FFF2-40B4-BE49-F238E27FC236}">
              <a16:creationId xmlns:a16="http://schemas.microsoft.com/office/drawing/2014/main" id="{00000000-0008-0000-1300-0000D3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48" name="Text Box 15">
          <a:extLst>
            <a:ext uri="{FF2B5EF4-FFF2-40B4-BE49-F238E27FC236}">
              <a16:creationId xmlns:a16="http://schemas.microsoft.com/office/drawing/2014/main" id="{00000000-0008-0000-1300-0000D4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49" name="Text Box 15">
          <a:extLst>
            <a:ext uri="{FF2B5EF4-FFF2-40B4-BE49-F238E27FC236}">
              <a16:creationId xmlns:a16="http://schemas.microsoft.com/office/drawing/2014/main" id="{00000000-0008-0000-1300-0000D5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50" name="Text Box 15">
          <a:extLst>
            <a:ext uri="{FF2B5EF4-FFF2-40B4-BE49-F238E27FC236}">
              <a16:creationId xmlns:a16="http://schemas.microsoft.com/office/drawing/2014/main" id="{00000000-0008-0000-1300-0000D6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51" name="Text Box 15">
          <a:extLst>
            <a:ext uri="{FF2B5EF4-FFF2-40B4-BE49-F238E27FC236}">
              <a16:creationId xmlns:a16="http://schemas.microsoft.com/office/drawing/2014/main" id="{00000000-0008-0000-1300-0000D7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52" name="Text Box 15">
          <a:extLst>
            <a:ext uri="{FF2B5EF4-FFF2-40B4-BE49-F238E27FC236}">
              <a16:creationId xmlns:a16="http://schemas.microsoft.com/office/drawing/2014/main" id="{00000000-0008-0000-1300-0000D8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1753" name="Text Box 15">
          <a:extLst>
            <a:ext uri="{FF2B5EF4-FFF2-40B4-BE49-F238E27FC236}">
              <a16:creationId xmlns:a16="http://schemas.microsoft.com/office/drawing/2014/main" id="{00000000-0008-0000-1300-0000D9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1754" name="Text Box 15">
          <a:extLst>
            <a:ext uri="{FF2B5EF4-FFF2-40B4-BE49-F238E27FC236}">
              <a16:creationId xmlns:a16="http://schemas.microsoft.com/office/drawing/2014/main" id="{00000000-0008-0000-1300-0000DA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1755" name="Text Box 15">
          <a:extLst>
            <a:ext uri="{FF2B5EF4-FFF2-40B4-BE49-F238E27FC236}">
              <a16:creationId xmlns:a16="http://schemas.microsoft.com/office/drawing/2014/main" id="{00000000-0008-0000-1300-0000DB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56" name="Text Box 15">
          <a:extLst>
            <a:ext uri="{FF2B5EF4-FFF2-40B4-BE49-F238E27FC236}">
              <a16:creationId xmlns:a16="http://schemas.microsoft.com/office/drawing/2014/main" id="{00000000-0008-0000-1300-0000DC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57" name="Text Box 15">
          <a:extLst>
            <a:ext uri="{FF2B5EF4-FFF2-40B4-BE49-F238E27FC236}">
              <a16:creationId xmlns:a16="http://schemas.microsoft.com/office/drawing/2014/main" id="{00000000-0008-0000-1300-0000DD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58" name="Text Box 15">
          <a:extLst>
            <a:ext uri="{FF2B5EF4-FFF2-40B4-BE49-F238E27FC236}">
              <a16:creationId xmlns:a16="http://schemas.microsoft.com/office/drawing/2014/main" id="{00000000-0008-0000-1300-0000DE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59" name="Text Box 15">
          <a:extLst>
            <a:ext uri="{FF2B5EF4-FFF2-40B4-BE49-F238E27FC236}">
              <a16:creationId xmlns:a16="http://schemas.microsoft.com/office/drawing/2014/main" id="{00000000-0008-0000-1300-0000DF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60" name="Text Box 15">
          <a:extLst>
            <a:ext uri="{FF2B5EF4-FFF2-40B4-BE49-F238E27FC236}">
              <a16:creationId xmlns:a16="http://schemas.microsoft.com/office/drawing/2014/main" id="{00000000-0008-0000-1300-0000E0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61" name="Text Box 15">
          <a:extLst>
            <a:ext uri="{FF2B5EF4-FFF2-40B4-BE49-F238E27FC236}">
              <a16:creationId xmlns:a16="http://schemas.microsoft.com/office/drawing/2014/main" id="{00000000-0008-0000-1300-0000E1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62" name="Text Box 15">
          <a:extLst>
            <a:ext uri="{FF2B5EF4-FFF2-40B4-BE49-F238E27FC236}">
              <a16:creationId xmlns:a16="http://schemas.microsoft.com/office/drawing/2014/main" id="{00000000-0008-0000-1300-0000E2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63" name="Text Box 15">
          <a:extLst>
            <a:ext uri="{FF2B5EF4-FFF2-40B4-BE49-F238E27FC236}">
              <a16:creationId xmlns:a16="http://schemas.microsoft.com/office/drawing/2014/main" id="{00000000-0008-0000-1300-0000E3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64" name="Text Box 15">
          <a:extLst>
            <a:ext uri="{FF2B5EF4-FFF2-40B4-BE49-F238E27FC236}">
              <a16:creationId xmlns:a16="http://schemas.microsoft.com/office/drawing/2014/main" id="{00000000-0008-0000-1300-0000E4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65" name="Text Box 15">
          <a:extLst>
            <a:ext uri="{FF2B5EF4-FFF2-40B4-BE49-F238E27FC236}">
              <a16:creationId xmlns:a16="http://schemas.microsoft.com/office/drawing/2014/main" id="{00000000-0008-0000-1300-0000E5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1766" name="Text Box 15">
          <a:extLst>
            <a:ext uri="{FF2B5EF4-FFF2-40B4-BE49-F238E27FC236}">
              <a16:creationId xmlns:a16="http://schemas.microsoft.com/office/drawing/2014/main" id="{00000000-0008-0000-1300-0000E606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1767" name="Text Box 15">
          <a:extLst>
            <a:ext uri="{FF2B5EF4-FFF2-40B4-BE49-F238E27FC236}">
              <a16:creationId xmlns:a16="http://schemas.microsoft.com/office/drawing/2014/main" id="{00000000-0008-0000-1300-0000E7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1768" name="Text Box 15">
          <a:extLst>
            <a:ext uri="{FF2B5EF4-FFF2-40B4-BE49-F238E27FC236}">
              <a16:creationId xmlns:a16="http://schemas.microsoft.com/office/drawing/2014/main" id="{00000000-0008-0000-1300-0000E8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1769" name="Text Box 15">
          <a:extLst>
            <a:ext uri="{FF2B5EF4-FFF2-40B4-BE49-F238E27FC236}">
              <a16:creationId xmlns:a16="http://schemas.microsoft.com/office/drawing/2014/main" id="{00000000-0008-0000-1300-0000E906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1770" name="Text Box 15">
          <a:extLst>
            <a:ext uri="{FF2B5EF4-FFF2-40B4-BE49-F238E27FC236}">
              <a16:creationId xmlns:a16="http://schemas.microsoft.com/office/drawing/2014/main" id="{00000000-0008-0000-1300-0000EA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1771" name="Text Box 15">
          <a:extLst>
            <a:ext uri="{FF2B5EF4-FFF2-40B4-BE49-F238E27FC236}">
              <a16:creationId xmlns:a16="http://schemas.microsoft.com/office/drawing/2014/main" id="{00000000-0008-0000-1300-0000EB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1772" name="Text Box 15">
          <a:extLst>
            <a:ext uri="{FF2B5EF4-FFF2-40B4-BE49-F238E27FC236}">
              <a16:creationId xmlns:a16="http://schemas.microsoft.com/office/drawing/2014/main" id="{00000000-0008-0000-1300-0000EC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1773" name="Text Box 15">
          <a:extLst>
            <a:ext uri="{FF2B5EF4-FFF2-40B4-BE49-F238E27FC236}">
              <a16:creationId xmlns:a16="http://schemas.microsoft.com/office/drawing/2014/main" id="{00000000-0008-0000-1300-0000ED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1774" name="Text Box 15">
          <a:extLst>
            <a:ext uri="{FF2B5EF4-FFF2-40B4-BE49-F238E27FC236}">
              <a16:creationId xmlns:a16="http://schemas.microsoft.com/office/drawing/2014/main" id="{00000000-0008-0000-1300-0000EE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1775" name="Text Box 15">
          <a:extLst>
            <a:ext uri="{FF2B5EF4-FFF2-40B4-BE49-F238E27FC236}">
              <a16:creationId xmlns:a16="http://schemas.microsoft.com/office/drawing/2014/main" id="{00000000-0008-0000-1300-0000EF06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50" name="Text Box 15">
          <a:extLst>
            <a:ext uri="{FF2B5EF4-FFF2-40B4-BE49-F238E27FC236}">
              <a16:creationId xmlns:a16="http://schemas.microsoft.com/office/drawing/2014/main" id="{00000000-0008-0000-1300-000042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51" name="Text Box 15">
          <a:extLst>
            <a:ext uri="{FF2B5EF4-FFF2-40B4-BE49-F238E27FC236}">
              <a16:creationId xmlns:a16="http://schemas.microsoft.com/office/drawing/2014/main" id="{00000000-0008-0000-1300-000043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52" name="Text Box 15">
          <a:extLst>
            <a:ext uri="{FF2B5EF4-FFF2-40B4-BE49-F238E27FC236}">
              <a16:creationId xmlns:a16="http://schemas.microsoft.com/office/drawing/2014/main" id="{00000000-0008-0000-1300-000044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53" name="Text Box 15">
          <a:extLst>
            <a:ext uri="{FF2B5EF4-FFF2-40B4-BE49-F238E27FC236}">
              <a16:creationId xmlns:a16="http://schemas.microsoft.com/office/drawing/2014/main" id="{00000000-0008-0000-1300-000045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654" name="Text Box 15">
          <a:extLst>
            <a:ext uri="{FF2B5EF4-FFF2-40B4-BE49-F238E27FC236}">
              <a16:creationId xmlns:a16="http://schemas.microsoft.com/office/drawing/2014/main" id="{00000000-0008-0000-1300-000046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655" name="Text Box 15">
          <a:extLst>
            <a:ext uri="{FF2B5EF4-FFF2-40B4-BE49-F238E27FC236}">
              <a16:creationId xmlns:a16="http://schemas.microsoft.com/office/drawing/2014/main" id="{00000000-0008-0000-1300-000047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56" name="Text Box 15">
          <a:extLst>
            <a:ext uri="{FF2B5EF4-FFF2-40B4-BE49-F238E27FC236}">
              <a16:creationId xmlns:a16="http://schemas.microsoft.com/office/drawing/2014/main" id="{00000000-0008-0000-1300-000048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57" name="Text Box 15">
          <a:extLst>
            <a:ext uri="{FF2B5EF4-FFF2-40B4-BE49-F238E27FC236}">
              <a16:creationId xmlns:a16="http://schemas.microsoft.com/office/drawing/2014/main" id="{00000000-0008-0000-1300-000049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58" name="Text Box 15">
          <a:extLst>
            <a:ext uri="{FF2B5EF4-FFF2-40B4-BE49-F238E27FC236}">
              <a16:creationId xmlns:a16="http://schemas.microsoft.com/office/drawing/2014/main" id="{00000000-0008-0000-1300-00004A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659" name="Text Box 15">
          <a:extLst>
            <a:ext uri="{FF2B5EF4-FFF2-40B4-BE49-F238E27FC236}">
              <a16:creationId xmlns:a16="http://schemas.microsoft.com/office/drawing/2014/main" id="{00000000-0008-0000-1300-00004B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660" name="Text Box 15">
          <a:extLst>
            <a:ext uri="{FF2B5EF4-FFF2-40B4-BE49-F238E27FC236}">
              <a16:creationId xmlns:a16="http://schemas.microsoft.com/office/drawing/2014/main" id="{00000000-0008-0000-1300-00004C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661" name="Text Box 15">
          <a:extLst>
            <a:ext uri="{FF2B5EF4-FFF2-40B4-BE49-F238E27FC236}">
              <a16:creationId xmlns:a16="http://schemas.microsoft.com/office/drawing/2014/main" id="{00000000-0008-0000-1300-00004D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62" name="Text Box 15">
          <a:extLst>
            <a:ext uri="{FF2B5EF4-FFF2-40B4-BE49-F238E27FC236}">
              <a16:creationId xmlns:a16="http://schemas.microsoft.com/office/drawing/2014/main" id="{00000000-0008-0000-1300-00004E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63" name="Text Box 15">
          <a:extLst>
            <a:ext uri="{FF2B5EF4-FFF2-40B4-BE49-F238E27FC236}">
              <a16:creationId xmlns:a16="http://schemas.microsoft.com/office/drawing/2014/main" id="{00000000-0008-0000-1300-00004F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64" name="Text Box 15">
          <a:extLst>
            <a:ext uri="{FF2B5EF4-FFF2-40B4-BE49-F238E27FC236}">
              <a16:creationId xmlns:a16="http://schemas.microsoft.com/office/drawing/2014/main" id="{00000000-0008-0000-1300-000050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665" name="Text Box 15">
          <a:extLst>
            <a:ext uri="{FF2B5EF4-FFF2-40B4-BE49-F238E27FC236}">
              <a16:creationId xmlns:a16="http://schemas.microsoft.com/office/drawing/2014/main" id="{00000000-0008-0000-1300-000051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666" name="Text Box 15">
          <a:extLst>
            <a:ext uri="{FF2B5EF4-FFF2-40B4-BE49-F238E27FC236}">
              <a16:creationId xmlns:a16="http://schemas.microsoft.com/office/drawing/2014/main" id="{00000000-0008-0000-1300-000052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667" name="Text Box 15">
          <a:extLst>
            <a:ext uri="{FF2B5EF4-FFF2-40B4-BE49-F238E27FC236}">
              <a16:creationId xmlns:a16="http://schemas.microsoft.com/office/drawing/2014/main" id="{00000000-0008-0000-1300-000053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68" name="Text Box 15">
          <a:extLst>
            <a:ext uri="{FF2B5EF4-FFF2-40B4-BE49-F238E27FC236}">
              <a16:creationId xmlns:a16="http://schemas.microsoft.com/office/drawing/2014/main" id="{00000000-0008-0000-1300-000054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69" name="Text Box 15">
          <a:extLst>
            <a:ext uri="{FF2B5EF4-FFF2-40B4-BE49-F238E27FC236}">
              <a16:creationId xmlns:a16="http://schemas.microsoft.com/office/drawing/2014/main" id="{00000000-0008-0000-1300-000055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70" name="Text Box 15">
          <a:extLst>
            <a:ext uri="{FF2B5EF4-FFF2-40B4-BE49-F238E27FC236}">
              <a16:creationId xmlns:a16="http://schemas.microsoft.com/office/drawing/2014/main" id="{00000000-0008-0000-1300-000056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671" name="Text Box 15">
          <a:extLst>
            <a:ext uri="{FF2B5EF4-FFF2-40B4-BE49-F238E27FC236}">
              <a16:creationId xmlns:a16="http://schemas.microsoft.com/office/drawing/2014/main" id="{00000000-0008-0000-1300-000057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672" name="Text Box 15">
          <a:extLst>
            <a:ext uri="{FF2B5EF4-FFF2-40B4-BE49-F238E27FC236}">
              <a16:creationId xmlns:a16="http://schemas.microsoft.com/office/drawing/2014/main" id="{00000000-0008-0000-1300-000058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673" name="Text Box 15">
          <a:extLst>
            <a:ext uri="{FF2B5EF4-FFF2-40B4-BE49-F238E27FC236}">
              <a16:creationId xmlns:a16="http://schemas.microsoft.com/office/drawing/2014/main" id="{00000000-0008-0000-1300-000059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3674" name="Text Box 15">
          <a:extLst>
            <a:ext uri="{FF2B5EF4-FFF2-40B4-BE49-F238E27FC236}">
              <a16:creationId xmlns:a16="http://schemas.microsoft.com/office/drawing/2014/main" id="{00000000-0008-0000-1300-00005A0E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3675" name="Text Box 15">
          <a:extLst>
            <a:ext uri="{FF2B5EF4-FFF2-40B4-BE49-F238E27FC236}">
              <a16:creationId xmlns:a16="http://schemas.microsoft.com/office/drawing/2014/main" id="{00000000-0008-0000-1300-00005B0E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3676" name="Text Box 15">
          <a:extLst>
            <a:ext uri="{FF2B5EF4-FFF2-40B4-BE49-F238E27FC236}">
              <a16:creationId xmlns:a16="http://schemas.microsoft.com/office/drawing/2014/main" id="{00000000-0008-0000-1300-00005C0E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677" name="Text Box 15">
          <a:extLst>
            <a:ext uri="{FF2B5EF4-FFF2-40B4-BE49-F238E27FC236}">
              <a16:creationId xmlns:a16="http://schemas.microsoft.com/office/drawing/2014/main" id="{00000000-0008-0000-1300-00005D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678" name="Text Box 15">
          <a:extLst>
            <a:ext uri="{FF2B5EF4-FFF2-40B4-BE49-F238E27FC236}">
              <a16:creationId xmlns:a16="http://schemas.microsoft.com/office/drawing/2014/main" id="{00000000-0008-0000-1300-00005E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679" name="Text Box 15">
          <a:extLst>
            <a:ext uri="{FF2B5EF4-FFF2-40B4-BE49-F238E27FC236}">
              <a16:creationId xmlns:a16="http://schemas.microsoft.com/office/drawing/2014/main" id="{00000000-0008-0000-1300-00005F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80" name="Text Box 15">
          <a:extLst>
            <a:ext uri="{FF2B5EF4-FFF2-40B4-BE49-F238E27FC236}">
              <a16:creationId xmlns:a16="http://schemas.microsoft.com/office/drawing/2014/main" id="{00000000-0008-0000-1300-000060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81" name="Text Box 15">
          <a:extLst>
            <a:ext uri="{FF2B5EF4-FFF2-40B4-BE49-F238E27FC236}">
              <a16:creationId xmlns:a16="http://schemas.microsoft.com/office/drawing/2014/main" id="{00000000-0008-0000-1300-000061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82" name="Text Box 15">
          <a:extLst>
            <a:ext uri="{FF2B5EF4-FFF2-40B4-BE49-F238E27FC236}">
              <a16:creationId xmlns:a16="http://schemas.microsoft.com/office/drawing/2014/main" id="{00000000-0008-0000-1300-000062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83" name="Text Box 15">
          <a:extLst>
            <a:ext uri="{FF2B5EF4-FFF2-40B4-BE49-F238E27FC236}">
              <a16:creationId xmlns:a16="http://schemas.microsoft.com/office/drawing/2014/main" id="{00000000-0008-0000-1300-000063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84" name="Text Box 15">
          <a:extLst>
            <a:ext uri="{FF2B5EF4-FFF2-40B4-BE49-F238E27FC236}">
              <a16:creationId xmlns:a16="http://schemas.microsoft.com/office/drawing/2014/main" id="{00000000-0008-0000-1300-000064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85" name="Text Box 15">
          <a:extLst>
            <a:ext uri="{FF2B5EF4-FFF2-40B4-BE49-F238E27FC236}">
              <a16:creationId xmlns:a16="http://schemas.microsoft.com/office/drawing/2014/main" id="{00000000-0008-0000-1300-000065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86" name="Text Box 15">
          <a:extLst>
            <a:ext uri="{FF2B5EF4-FFF2-40B4-BE49-F238E27FC236}">
              <a16:creationId xmlns:a16="http://schemas.microsoft.com/office/drawing/2014/main" id="{00000000-0008-0000-1300-000066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87" name="Text Box 15">
          <a:extLst>
            <a:ext uri="{FF2B5EF4-FFF2-40B4-BE49-F238E27FC236}">
              <a16:creationId xmlns:a16="http://schemas.microsoft.com/office/drawing/2014/main" id="{00000000-0008-0000-1300-000067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88" name="Text Box 15">
          <a:extLst>
            <a:ext uri="{FF2B5EF4-FFF2-40B4-BE49-F238E27FC236}">
              <a16:creationId xmlns:a16="http://schemas.microsoft.com/office/drawing/2014/main" id="{00000000-0008-0000-1300-000068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89" name="Text Box 15">
          <a:extLst>
            <a:ext uri="{FF2B5EF4-FFF2-40B4-BE49-F238E27FC236}">
              <a16:creationId xmlns:a16="http://schemas.microsoft.com/office/drawing/2014/main" id="{00000000-0008-0000-1300-000069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602"/>
    <xdr:sp macro="" textlink="">
      <xdr:nvSpPr>
        <xdr:cNvPr id="3690" name="Text Box 15">
          <a:extLst>
            <a:ext uri="{FF2B5EF4-FFF2-40B4-BE49-F238E27FC236}">
              <a16:creationId xmlns:a16="http://schemas.microsoft.com/office/drawing/2014/main" id="{00000000-0008-0000-1300-00006A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3691" name="Text Box 15">
          <a:extLst>
            <a:ext uri="{FF2B5EF4-FFF2-40B4-BE49-F238E27FC236}">
              <a16:creationId xmlns:a16="http://schemas.microsoft.com/office/drawing/2014/main" id="{00000000-0008-0000-1300-00006B0E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3692" name="Text Box 15">
          <a:extLst>
            <a:ext uri="{FF2B5EF4-FFF2-40B4-BE49-F238E27FC236}">
              <a16:creationId xmlns:a16="http://schemas.microsoft.com/office/drawing/2014/main" id="{00000000-0008-0000-1300-00006C0E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8101"/>
    <xdr:sp macro="" textlink="">
      <xdr:nvSpPr>
        <xdr:cNvPr id="3693" name="Text Box 15">
          <a:extLst>
            <a:ext uri="{FF2B5EF4-FFF2-40B4-BE49-F238E27FC236}">
              <a16:creationId xmlns:a16="http://schemas.microsoft.com/office/drawing/2014/main" id="{00000000-0008-0000-1300-00006D0E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3694" name="Text Box 15">
          <a:extLst>
            <a:ext uri="{FF2B5EF4-FFF2-40B4-BE49-F238E27FC236}">
              <a16:creationId xmlns:a16="http://schemas.microsoft.com/office/drawing/2014/main" id="{00000000-0008-0000-1300-00006E0E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3695" name="Text Box 15">
          <a:extLst>
            <a:ext uri="{FF2B5EF4-FFF2-40B4-BE49-F238E27FC236}">
              <a16:creationId xmlns:a16="http://schemas.microsoft.com/office/drawing/2014/main" id="{00000000-0008-0000-1300-00006F0E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3696" name="Text Box 15">
          <a:extLst>
            <a:ext uri="{FF2B5EF4-FFF2-40B4-BE49-F238E27FC236}">
              <a16:creationId xmlns:a16="http://schemas.microsoft.com/office/drawing/2014/main" id="{00000000-0008-0000-1300-0000700E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3697" name="Text Box 15">
          <a:extLst>
            <a:ext uri="{FF2B5EF4-FFF2-40B4-BE49-F238E27FC236}">
              <a16:creationId xmlns:a16="http://schemas.microsoft.com/office/drawing/2014/main" id="{00000000-0008-0000-1300-0000710E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3698" name="Text Box 15">
          <a:extLst>
            <a:ext uri="{FF2B5EF4-FFF2-40B4-BE49-F238E27FC236}">
              <a16:creationId xmlns:a16="http://schemas.microsoft.com/office/drawing/2014/main" id="{00000000-0008-0000-1300-0000720E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699" name="Text Box 15">
          <a:extLst>
            <a:ext uri="{FF2B5EF4-FFF2-40B4-BE49-F238E27FC236}">
              <a16:creationId xmlns:a16="http://schemas.microsoft.com/office/drawing/2014/main" id="{00000000-0008-0000-1300-000073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00" name="Text Box 15">
          <a:extLst>
            <a:ext uri="{FF2B5EF4-FFF2-40B4-BE49-F238E27FC236}">
              <a16:creationId xmlns:a16="http://schemas.microsoft.com/office/drawing/2014/main" id="{00000000-0008-0000-1300-000074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14</xdr:row>
      <xdr:rowOff>0</xdr:rowOff>
    </xdr:from>
    <xdr:ext cx="85725" cy="224090"/>
    <xdr:sp macro="" textlink="">
      <xdr:nvSpPr>
        <xdr:cNvPr id="3701" name="Text Box 15">
          <a:extLst>
            <a:ext uri="{FF2B5EF4-FFF2-40B4-BE49-F238E27FC236}">
              <a16:creationId xmlns:a16="http://schemas.microsoft.com/office/drawing/2014/main" id="{00000000-0008-0000-1300-0000750E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02" name="Text Box 15">
          <a:extLst>
            <a:ext uri="{FF2B5EF4-FFF2-40B4-BE49-F238E27FC236}">
              <a16:creationId xmlns:a16="http://schemas.microsoft.com/office/drawing/2014/main" id="{00000000-0008-0000-1300-000076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03" name="Text Box 15">
          <a:extLst>
            <a:ext uri="{FF2B5EF4-FFF2-40B4-BE49-F238E27FC236}">
              <a16:creationId xmlns:a16="http://schemas.microsoft.com/office/drawing/2014/main" id="{00000000-0008-0000-1300-000077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04" name="Text Box 15">
          <a:extLst>
            <a:ext uri="{FF2B5EF4-FFF2-40B4-BE49-F238E27FC236}">
              <a16:creationId xmlns:a16="http://schemas.microsoft.com/office/drawing/2014/main" id="{00000000-0008-0000-1300-000078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05" name="Text Box 15">
          <a:extLst>
            <a:ext uri="{FF2B5EF4-FFF2-40B4-BE49-F238E27FC236}">
              <a16:creationId xmlns:a16="http://schemas.microsoft.com/office/drawing/2014/main" id="{00000000-0008-0000-1300-000079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06" name="Text Box 15">
          <a:extLst>
            <a:ext uri="{FF2B5EF4-FFF2-40B4-BE49-F238E27FC236}">
              <a16:creationId xmlns:a16="http://schemas.microsoft.com/office/drawing/2014/main" id="{00000000-0008-0000-1300-00007A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07" name="Text Box 15">
          <a:extLst>
            <a:ext uri="{FF2B5EF4-FFF2-40B4-BE49-F238E27FC236}">
              <a16:creationId xmlns:a16="http://schemas.microsoft.com/office/drawing/2014/main" id="{00000000-0008-0000-1300-00007B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08" name="Text Box 15">
          <a:extLst>
            <a:ext uri="{FF2B5EF4-FFF2-40B4-BE49-F238E27FC236}">
              <a16:creationId xmlns:a16="http://schemas.microsoft.com/office/drawing/2014/main" id="{00000000-0008-0000-1300-00007C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09" name="Text Box 15">
          <a:extLst>
            <a:ext uri="{FF2B5EF4-FFF2-40B4-BE49-F238E27FC236}">
              <a16:creationId xmlns:a16="http://schemas.microsoft.com/office/drawing/2014/main" id="{00000000-0008-0000-1300-00007D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10" name="Text Box 15">
          <a:extLst>
            <a:ext uri="{FF2B5EF4-FFF2-40B4-BE49-F238E27FC236}">
              <a16:creationId xmlns:a16="http://schemas.microsoft.com/office/drawing/2014/main" id="{00000000-0008-0000-1300-00007E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711" name="Text Box 15">
          <a:extLst>
            <a:ext uri="{FF2B5EF4-FFF2-40B4-BE49-F238E27FC236}">
              <a16:creationId xmlns:a16="http://schemas.microsoft.com/office/drawing/2014/main" id="{00000000-0008-0000-1300-00007F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712" name="Text Box 15">
          <a:extLst>
            <a:ext uri="{FF2B5EF4-FFF2-40B4-BE49-F238E27FC236}">
              <a16:creationId xmlns:a16="http://schemas.microsoft.com/office/drawing/2014/main" id="{00000000-0008-0000-1300-000080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713" name="Text Box 15">
          <a:extLst>
            <a:ext uri="{FF2B5EF4-FFF2-40B4-BE49-F238E27FC236}">
              <a16:creationId xmlns:a16="http://schemas.microsoft.com/office/drawing/2014/main" id="{00000000-0008-0000-1300-000081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3714" name="Text Box 15">
          <a:extLst>
            <a:ext uri="{FF2B5EF4-FFF2-40B4-BE49-F238E27FC236}">
              <a16:creationId xmlns:a16="http://schemas.microsoft.com/office/drawing/2014/main" id="{00000000-0008-0000-1300-0000820E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3715" name="Text Box 15">
          <a:extLst>
            <a:ext uri="{FF2B5EF4-FFF2-40B4-BE49-F238E27FC236}">
              <a16:creationId xmlns:a16="http://schemas.microsoft.com/office/drawing/2014/main" id="{00000000-0008-0000-1300-0000830E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3716" name="Text Box 15">
          <a:extLst>
            <a:ext uri="{FF2B5EF4-FFF2-40B4-BE49-F238E27FC236}">
              <a16:creationId xmlns:a16="http://schemas.microsoft.com/office/drawing/2014/main" id="{00000000-0008-0000-1300-0000840E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17" name="Text Box 15">
          <a:extLst>
            <a:ext uri="{FF2B5EF4-FFF2-40B4-BE49-F238E27FC236}">
              <a16:creationId xmlns:a16="http://schemas.microsoft.com/office/drawing/2014/main" id="{00000000-0008-0000-1300-000085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18" name="Text Box 15">
          <a:extLst>
            <a:ext uri="{FF2B5EF4-FFF2-40B4-BE49-F238E27FC236}">
              <a16:creationId xmlns:a16="http://schemas.microsoft.com/office/drawing/2014/main" id="{00000000-0008-0000-1300-000086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19" name="Text Box 15">
          <a:extLst>
            <a:ext uri="{FF2B5EF4-FFF2-40B4-BE49-F238E27FC236}">
              <a16:creationId xmlns:a16="http://schemas.microsoft.com/office/drawing/2014/main" id="{00000000-0008-0000-1300-000087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20" name="Text Box 15">
          <a:extLst>
            <a:ext uri="{FF2B5EF4-FFF2-40B4-BE49-F238E27FC236}">
              <a16:creationId xmlns:a16="http://schemas.microsoft.com/office/drawing/2014/main" id="{00000000-0008-0000-1300-000088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21" name="Text Box 15">
          <a:extLst>
            <a:ext uri="{FF2B5EF4-FFF2-40B4-BE49-F238E27FC236}">
              <a16:creationId xmlns:a16="http://schemas.microsoft.com/office/drawing/2014/main" id="{00000000-0008-0000-1300-000089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22" name="Text Box 15">
          <a:extLst>
            <a:ext uri="{FF2B5EF4-FFF2-40B4-BE49-F238E27FC236}">
              <a16:creationId xmlns:a16="http://schemas.microsoft.com/office/drawing/2014/main" id="{00000000-0008-0000-1300-00008A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23" name="Text Box 15">
          <a:extLst>
            <a:ext uri="{FF2B5EF4-FFF2-40B4-BE49-F238E27FC236}">
              <a16:creationId xmlns:a16="http://schemas.microsoft.com/office/drawing/2014/main" id="{00000000-0008-0000-1300-00008B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24" name="Text Box 15">
          <a:extLst>
            <a:ext uri="{FF2B5EF4-FFF2-40B4-BE49-F238E27FC236}">
              <a16:creationId xmlns:a16="http://schemas.microsoft.com/office/drawing/2014/main" id="{00000000-0008-0000-1300-00008C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25" name="Text Box 15">
          <a:extLst>
            <a:ext uri="{FF2B5EF4-FFF2-40B4-BE49-F238E27FC236}">
              <a16:creationId xmlns:a16="http://schemas.microsoft.com/office/drawing/2014/main" id="{00000000-0008-0000-1300-00008D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26" name="Text Box 15">
          <a:extLst>
            <a:ext uri="{FF2B5EF4-FFF2-40B4-BE49-F238E27FC236}">
              <a16:creationId xmlns:a16="http://schemas.microsoft.com/office/drawing/2014/main" id="{00000000-0008-0000-1300-00008E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27" name="Text Box 15">
          <a:extLst>
            <a:ext uri="{FF2B5EF4-FFF2-40B4-BE49-F238E27FC236}">
              <a16:creationId xmlns:a16="http://schemas.microsoft.com/office/drawing/2014/main" id="{00000000-0008-0000-1300-00008F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28" name="Text Box 15">
          <a:extLst>
            <a:ext uri="{FF2B5EF4-FFF2-40B4-BE49-F238E27FC236}">
              <a16:creationId xmlns:a16="http://schemas.microsoft.com/office/drawing/2014/main" id="{00000000-0008-0000-1300-000090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29" name="Text Box 15">
          <a:extLst>
            <a:ext uri="{FF2B5EF4-FFF2-40B4-BE49-F238E27FC236}">
              <a16:creationId xmlns:a16="http://schemas.microsoft.com/office/drawing/2014/main" id="{00000000-0008-0000-1300-000091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730" name="Text Box 15">
          <a:extLst>
            <a:ext uri="{FF2B5EF4-FFF2-40B4-BE49-F238E27FC236}">
              <a16:creationId xmlns:a16="http://schemas.microsoft.com/office/drawing/2014/main" id="{00000000-0008-0000-1300-000092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731" name="Text Box 15">
          <a:extLst>
            <a:ext uri="{FF2B5EF4-FFF2-40B4-BE49-F238E27FC236}">
              <a16:creationId xmlns:a16="http://schemas.microsoft.com/office/drawing/2014/main" id="{00000000-0008-0000-1300-000093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732" name="Text Box 15">
          <a:extLst>
            <a:ext uri="{FF2B5EF4-FFF2-40B4-BE49-F238E27FC236}">
              <a16:creationId xmlns:a16="http://schemas.microsoft.com/office/drawing/2014/main" id="{00000000-0008-0000-1300-000094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33" name="Text Box 15">
          <a:extLst>
            <a:ext uri="{FF2B5EF4-FFF2-40B4-BE49-F238E27FC236}">
              <a16:creationId xmlns:a16="http://schemas.microsoft.com/office/drawing/2014/main" id="{00000000-0008-0000-1300-000095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34" name="Text Box 15">
          <a:extLst>
            <a:ext uri="{FF2B5EF4-FFF2-40B4-BE49-F238E27FC236}">
              <a16:creationId xmlns:a16="http://schemas.microsoft.com/office/drawing/2014/main" id="{00000000-0008-0000-1300-000096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35" name="Text Box 15">
          <a:extLst>
            <a:ext uri="{FF2B5EF4-FFF2-40B4-BE49-F238E27FC236}">
              <a16:creationId xmlns:a16="http://schemas.microsoft.com/office/drawing/2014/main" id="{00000000-0008-0000-1300-000097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36" name="Text Box 15">
          <a:extLst>
            <a:ext uri="{FF2B5EF4-FFF2-40B4-BE49-F238E27FC236}">
              <a16:creationId xmlns:a16="http://schemas.microsoft.com/office/drawing/2014/main" id="{00000000-0008-0000-1300-000098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37" name="Text Box 15">
          <a:extLst>
            <a:ext uri="{FF2B5EF4-FFF2-40B4-BE49-F238E27FC236}">
              <a16:creationId xmlns:a16="http://schemas.microsoft.com/office/drawing/2014/main" id="{00000000-0008-0000-1300-000099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38" name="Text Box 15">
          <a:extLst>
            <a:ext uri="{FF2B5EF4-FFF2-40B4-BE49-F238E27FC236}">
              <a16:creationId xmlns:a16="http://schemas.microsoft.com/office/drawing/2014/main" id="{00000000-0008-0000-1300-00009A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39" name="Text Box 15">
          <a:extLst>
            <a:ext uri="{FF2B5EF4-FFF2-40B4-BE49-F238E27FC236}">
              <a16:creationId xmlns:a16="http://schemas.microsoft.com/office/drawing/2014/main" id="{00000000-0008-0000-1300-00009B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40" name="Text Box 15">
          <a:extLst>
            <a:ext uri="{FF2B5EF4-FFF2-40B4-BE49-F238E27FC236}">
              <a16:creationId xmlns:a16="http://schemas.microsoft.com/office/drawing/2014/main" id="{00000000-0008-0000-1300-00009C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41" name="Text Box 15">
          <a:extLst>
            <a:ext uri="{FF2B5EF4-FFF2-40B4-BE49-F238E27FC236}">
              <a16:creationId xmlns:a16="http://schemas.microsoft.com/office/drawing/2014/main" id="{00000000-0008-0000-1300-00009D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42" name="Text Box 15">
          <a:extLst>
            <a:ext uri="{FF2B5EF4-FFF2-40B4-BE49-F238E27FC236}">
              <a16:creationId xmlns:a16="http://schemas.microsoft.com/office/drawing/2014/main" id="{00000000-0008-0000-1300-00009E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43" name="Text Box 15">
          <a:extLst>
            <a:ext uri="{FF2B5EF4-FFF2-40B4-BE49-F238E27FC236}">
              <a16:creationId xmlns:a16="http://schemas.microsoft.com/office/drawing/2014/main" id="{00000000-0008-0000-1300-00009F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744" name="Text Box 15">
          <a:extLst>
            <a:ext uri="{FF2B5EF4-FFF2-40B4-BE49-F238E27FC236}">
              <a16:creationId xmlns:a16="http://schemas.microsoft.com/office/drawing/2014/main" id="{00000000-0008-0000-1300-0000A0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745" name="Text Box 15">
          <a:extLst>
            <a:ext uri="{FF2B5EF4-FFF2-40B4-BE49-F238E27FC236}">
              <a16:creationId xmlns:a16="http://schemas.microsoft.com/office/drawing/2014/main" id="{00000000-0008-0000-1300-0000A1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746" name="Text Box 15">
          <a:extLst>
            <a:ext uri="{FF2B5EF4-FFF2-40B4-BE49-F238E27FC236}">
              <a16:creationId xmlns:a16="http://schemas.microsoft.com/office/drawing/2014/main" id="{00000000-0008-0000-1300-0000A2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3747" name="Text Box 15">
          <a:extLst>
            <a:ext uri="{FF2B5EF4-FFF2-40B4-BE49-F238E27FC236}">
              <a16:creationId xmlns:a16="http://schemas.microsoft.com/office/drawing/2014/main" id="{00000000-0008-0000-1300-0000A30E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3748" name="Text Box 15">
          <a:extLst>
            <a:ext uri="{FF2B5EF4-FFF2-40B4-BE49-F238E27FC236}">
              <a16:creationId xmlns:a16="http://schemas.microsoft.com/office/drawing/2014/main" id="{00000000-0008-0000-1300-0000A40E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3749" name="Text Box 15">
          <a:extLst>
            <a:ext uri="{FF2B5EF4-FFF2-40B4-BE49-F238E27FC236}">
              <a16:creationId xmlns:a16="http://schemas.microsoft.com/office/drawing/2014/main" id="{00000000-0008-0000-1300-0000A50E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3750" name="Text Box 15">
          <a:extLst>
            <a:ext uri="{FF2B5EF4-FFF2-40B4-BE49-F238E27FC236}">
              <a16:creationId xmlns:a16="http://schemas.microsoft.com/office/drawing/2014/main" id="{00000000-0008-0000-1300-0000A60E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3751" name="Text Box 15">
          <a:extLst>
            <a:ext uri="{FF2B5EF4-FFF2-40B4-BE49-F238E27FC236}">
              <a16:creationId xmlns:a16="http://schemas.microsoft.com/office/drawing/2014/main" id="{00000000-0008-0000-1300-0000A70E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3752" name="Text Box 15">
          <a:extLst>
            <a:ext uri="{FF2B5EF4-FFF2-40B4-BE49-F238E27FC236}">
              <a16:creationId xmlns:a16="http://schemas.microsoft.com/office/drawing/2014/main" id="{00000000-0008-0000-1300-0000A80E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53" name="Text Box 15">
          <a:extLst>
            <a:ext uri="{FF2B5EF4-FFF2-40B4-BE49-F238E27FC236}">
              <a16:creationId xmlns:a16="http://schemas.microsoft.com/office/drawing/2014/main" id="{00000000-0008-0000-1300-0000A9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54" name="Text Box 15">
          <a:extLst>
            <a:ext uri="{FF2B5EF4-FFF2-40B4-BE49-F238E27FC236}">
              <a16:creationId xmlns:a16="http://schemas.microsoft.com/office/drawing/2014/main" id="{00000000-0008-0000-1300-0000AA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55" name="Text Box 15">
          <a:extLst>
            <a:ext uri="{FF2B5EF4-FFF2-40B4-BE49-F238E27FC236}">
              <a16:creationId xmlns:a16="http://schemas.microsoft.com/office/drawing/2014/main" id="{00000000-0008-0000-1300-0000AB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56" name="Text Box 15">
          <a:extLst>
            <a:ext uri="{FF2B5EF4-FFF2-40B4-BE49-F238E27FC236}">
              <a16:creationId xmlns:a16="http://schemas.microsoft.com/office/drawing/2014/main" id="{00000000-0008-0000-1300-0000AC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757" name="Text Box 15">
          <a:extLst>
            <a:ext uri="{FF2B5EF4-FFF2-40B4-BE49-F238E27FC236}">
              <a16:creationId xmlns:a16="http://schemas.microsoft.com/office/drawing/2014/main" id="{00000000-0008-0000-1300-0000AD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758" name="Text Box 15">
          <a:extLst>
            <a:ext uri="{FF2B5EF4-FFF2-40B4-BE49-F238E27FC236}">
              <a16:creationId xmlns:a16="http://schemas.microsoft.com/office/drawing/2014/main" id="{00000000-0008-0000-1300-0000AE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59" name="Text Box 15">
          <a:extLst>
            <a:ext uri="{FF2B5EF4-FFF2-40B4-BE49-F238E27FC236}">
              <a16:creationId xmlns:a16="http://schemas.microsoft.com/office/drawing/2014/main" id="{00000000-0008-0000-1300-0000AF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60" name="Text Box 15">
          <a:extLst>
            <a:ext uri="{FF2B5EF4-FFF2-40B4-BE49-F238E27FC236}">
              <a16:creationId xmlns:a16="http://schemas.microsoft.com/office/drawing/2014/main" id="{00000000-0008-0000-1300-0000B0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61" name="Text Box 15">
          <a:extLst>
            <a:ext uri="{FF2B5EF4-FFF2-40B4-BE49-F238E27FC236}">
              <a16:creationId xmlns:a16="http://schemas.microsoft.com/office/drawing/2014/main" id="{00000000-0008-0000-1300-0000B1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762" name="Text Box 15">
          <a:extLst>
            <a:ext uri="{FF2B5EF4-FFF2-40B4-BE49-F238E27FC236}">
              <a16:creationId xmlns:a16="http://schemas.microsoft.com/office/drawing/2014/main" id="{00000000-0008-0000-1300-0000B2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763" name="Text Box 15">
          <a:extLst>
            <a:ext uri="{FF2B5EF4-FFF2-40B4-BE49-F238E27FC236}">
              <a16:creationId xmlns:a16="http://schemas.microsoft.com/office/drawing/2014/main" id="{00000000-0008-0000-1300-0000B3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764" name="Text Box 15">
          <a:extLst>
            <a:ext uri="{FF2B5EF4-FFF2-40B4-BE49-F238E27FC236}">
              <a16:creationId xmlns:a16="http://schemas.microsoft.com/office/drawing/2014/main" id="{00000000-0008-0000-1300-0000B4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65" name="Text Box 15">
          <a:extLst>
            <a:ext uri="{FF2B5EF4-FFF2-40B4-BE49-F238E27FC236}">
              <a16:creationId xmlns:a16="http://schemas.microsoft.com/office/drawing/2014/main" id="{00000000-0008-0000-1300-0000B5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66" name="Text Box 15">
          <a:extLst>
            <a:ext uri="{FF2B5EF4-FFF2-40B4-BE49-F238E27FC236}">
              <a16:creationId xmlns:a16="http://schemas.microsoft.com/office/drawing/2014/main" id="{00000000-0008-0000-1300-0000B6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67" name="Text Box 15">
          <a:extLst>
            <a:ext uri="{FF2B5EF4-FFF2-40B4-BE49-F238E27FC236}">
              <a16:creationId xmlns:a16="http://schemas.microsoft.com/office/drawing/2014/main" id="{00000000-0008-0000-1300-0000B7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768" name="Text Box 15">
          <a:extLst>
            <a:ext uri="{FF2B5EF4-FFF2-40B4-BE49-F238E27FC236}">
              <a16:creationId xmlns:a16="http://schemas.microsoft.com/office/drawing/2014/main" id="{00000000-0008-0000-1300-0000B8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769" name="Text Box 15">
          <a:extLst>
            <a:ext uri="{FF2B5EF4-FFF2-40B4-BE49-F238E27FC236}">
              <a16:creationId xmlns:a16="http://schemas.microsoft.com/office/drawing/2014/main" id="{00000000-0008-0000-1300-0000B9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770" name="Text Box 15">
          <a:extLst>
            <a:ext uri="{FF2B5EF4-FFF2-40B4-BE49-F238E27FC236}">
              <a16:creationId xmlns:a16="http://schemas.microsoft.com/office/drawing/2014/main" id="{00000000-0008-0000-1300-0000BA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71" name="Text Box 15">
          <a:extLst>
            <a:ext uri="{FF2B5EF4-FFF2-40B4-BE49-F238E27FC236}">
              <a16:creationId xmlns:a16="http://schemas.microsoft.com/office/drawing/2014/main" id="{00000000-0008-0000-1300-0000BB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72" name="Text Box 15">
          <a:extLst>
            <a:ext uri="{FF2B5EF4-FFF2-40B4-BE49-F238E27FC236}">
              <a16:creationId xmlns:a16="http://schemas.microsoft.com/office/drawing/2014/main" id="{00000000-0008-0000-1300-0000BC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73" name="Text Box 15">
          <a:extLst>
            <a:ext uri="{FF2B5EF4-FFF2-40B4-BE49-F238E27FC236}">
              <a16:creationId xmlns:a16="http://schemas.microsoft.com/office/drawing/2014/main" id="{00000000-0008-0000-1300-0000BD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774" name="Text Box 15">
          <a:extLst>
            <a:ext uri="{FF2B5EF4-FFF2-40B4-BE49-F238E27FC236}">
              <a16:creationId xmlns:a16="http://schemas.microsoft.com/office/drawing/2014/main" id="{00000000-0008-0000-1300-0000BE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775" name="Text Box 15">
          <a:extLst>
            <a:ext uri="{FF2B5EF4-FFF2-40B4-BE49-F238E27FC236}">
              <a16:creationId xmlns:a16="http://schemas.microsoft.com/office/drawing/2014/main" id="{00000000-0008-0000-1300-0000BF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776" name="Text Box 15">
          <a:extLst>
            <a:ext uri="{FF2B5EF4-FFF2-40B4-BE49-F238E27FC236}">
              <a16:creationId xmlns:a16="http://schemas.microsoft.com/office/drawing/2014/main" id="{00000000-0008-0000-1300-0000C0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777" name="Text Box 15">
          <a:extLst>
            <a:ext uri="{FF2B5EF4-FFF2-40B4-BE49-F238E27FC236}">
              <a16:creationId xmlns:a16="http://schemas.microsoft.com/office/drawing/2014/main" id="{00000000-0008-0000-1300-0000C10E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778" name="Text Box 15">
          <a:extLst>
            <a:ext uri="{FF2B5EF4-FFF2-40B4-BE49-F238E27FC236}">
              <a16:creationId xmlns:a16="http://schemas.microsoft.com/office/drawing/2014/main" id="{00000000-0008-0000-1300-0000C20E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779" name="Text Box 15">
          <a:extLst>
            <a:ext uri="{FF2B5EF4-FFF2-40B4-BE49-F238E27FC236}">
              <a16:creationId xmlns:a16="http://schemas.microsoft.com/office/drawing/2014/main" id="{00000000-0008-0000-1300-0000C30E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780" name="Text Box 15">
          <a:extLst>
            <a:ext uri="{FF2B5EF4-FFF2-40B4-BE49-F238E27FC236}">
              <a16:creationId xmlns:a16="http://schemas.microsoft.com/office/drawing/2014/main" id="{00000000-0008-0000-1300-0000C4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781" name="Text Box 15">
          <a:extLst>
            <a:ext uri="{FF2B5EF4-FFF2-40B4-BE49-F238E27FC236}">
              <a16:creationId xmlns:a16="http://schemas.microsoft.com/office/drawing/2014/main" id="{00000000-0008-0000-1300-0000C5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782" name="Text Box 15">
          <a:extLst>
            <a:ext uri="{FF2B5EF4-FFF2-40B4-BE49-F238E27FC236}">
              <a16:creationId xmlns:a16="http://schemas.microsoft.com/office/drawing/2014/main" id="{00000000-0008-0000-1300-0000C6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83" name="Text Box 15">
          <a:extLst>
            <a:ext uri="{FF2B5EF4-FFF2-40B4-BE49-F238E27FC236}">
              <a16:creationId xmlns:a16="http://schemas.microsoft.com/office/drawing/2014/main" id="{00000000-0008-0000-1300-0000C7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84" name="Text Box 15">
          <a:extLst>
            <a:ext uri="{FF2B5EF4-FFF2-40B4-BE49-F238E27FC236}">
              <a16:creationId xmlns:a16="http://schemas.microsoft.com/office/drawing/2014/main" id="{00000000-0008-0000-1300-0000C8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85" name="Text Box 15">
          <a:extLst>
            <a:ext uri="{FF2B5EF4-FFF2-40B4-BE49-F238E27FC236}">
              <a16:creationId xmlns:a16="http://schemas.microsoft.com/office/drawing/2014/main" id="{00000000-0008-0000-1300-0000C9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86" name="Text Box 15">
          <a:extLst>
            <a:ext uri="{FF2B5EF4-FFF2-40B4-BE49-F238E27FC236}">
              <a16:creationId xmlns:a16="http://schemas.microsoft.com/office/drawing/2014/main" id="{00000000-0008-0000-1300-0000CA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87" name="Text Box 15">
          <a:extLst>
            <a:ext uri="{FF2B5EF4-FFF2-40B4-BE49-F238E27FC236}">
              <a16:creationId xmlns:a16="http://schemas.microsoft.com/office/drawing/2014/main" id="{00000000-0008-0000-1300-0000CB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88" name="Text Box 15">
          <a:extLst>
            <a:ext uri="{FF2B5EF4-FFF2-40B4-BE49-F238E27FC236}">
              <a16:creationId xmlns:a16="http://schemas.microsoft.com/office/drawing/2014/main" id="{00000000-0008-0000-1300-0000CC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89" name="Text Box 15">
          <a:extLst>
            <a:ext uri="{FF2B5EF4-FFF2-40B4-BE49-F238E27FC236}">
              <a16:creationId xmlns:a16="http://schemas.microsoft.com/office/drawing/2014/main" id="{00000000-0008-0000-1300-0000CD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90" name="Text Box 15">
          <a:extLst>
            <a:ext uri="{FF2B5EF4-FFF2-40B4-BE49-F238E27FC236}">
              <a16:creationId xmlns:a16="http://schemas.microsoft.com/office/drawing/2014/main" id="{00000000-0008-0000-1300-0000CE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91" name="Text Box 15">
          <a:extLst>
            <a:ext uri="{FF2B5EF4-FFF2-40B4-BE49-F238E27FC236}">
              <a16:creationId xmlns:a16="http://schemas.microsoft.com/office/drawing/2014/main" id="{00000000-0008-0000-1300-0000CF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92" name="Text Box 15">
          <a:extLst>
            <a:ext uri="{FF2B5EF4-FFF2-40B4-BE49-F238E27FC236}">
              <a16:creationId xmlns:a16="http://schemas.microsoft.com/office/drawing/2014/main" id="{00000000-0008-0000-1300-0000D0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602"/>
    <xdr:sp macro="" textlink="">
      <xdr:nvSpPr>
        <xdr:cNvPr id="3793" name="Text Box 15">
          <a:extLst>
            <a:ext uri="{FF2B5EF4-FFF2-40B4-BE49-F238E27FC236}">
              <a16:creationId xmlns:a16="http://schemas.microsoft.com/office/drawing/2014/main" id="{00000000-0008-0000-1300-0000D10E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794" name="Text Box 15">
          <a:extLst>
            <a:ext uri="{FF2B5EF4-FFF2-40B4-BE49-F238E27FC236}">
              <a16:creationId xmlns:a16="http://schemas.microsoft.com/office/drawing/2014/main" id="{00000000-0008-0000-1300-0000D20E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795" name="Text Box 15">
          <a:extLst>
            <a:ext uri="{FF2B5EF4-FFF2-40B4-BE49-F238E27FC236}">
              <a16:creationId xmlns:a16="http://schemas.microsoft.com/office/drawing/2014/main" id="{00000000-0008-0000-1300-0000D30E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8101"/>
    <xdr:sp macro="" textlink="">
      <xdr:nvSpPr>
        <xdr:cNvPr id="3796" name="Text Box 15">
          <a:extLst>
            <a:ext uri="{FF2B5EF4-FFF2-40B4-BE49-F238E27FC236}">
              <a16:creationId xmlns:a16="http://schemas.microsoft.com/office/drawing/2014/main" id="{00000000-0008-0000-1300-0000D40E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3797" name="Text Box 15">
          <a:extLst>
            <a:ext uri="{FF2B5EF4-FFF2-40B4-BE49-F238E27FC236}">
              <a16:creationId xmlns:a16="http://schemas.microsoft.com/office/drawing/2014/main" id="{00000000-0008-0000-1300-0000D50E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3798" name="Text Box 15">
          <a:extLst>
            <a:ext uri="{FF2B5EF4-FFF2-40B4-BE49-F238E27FC236}">
              <a16:creationId xmlns:a16="http://schemas.microsoft.com/office/drawing/2014/main" id="{00000000-0008-0000-1300-0000D60E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3799" name="Text Box 15">
          <a:extLst>
            <a:ext uri="{FF2B5EF4-FFF2-40B4-BE49-F238E27FC236}">
              <a16:creationId xmlns:a16="http://schemas.microsoft.com/office/drawing/2014/main" id="{00000000-0008-0000-1300-0000D70E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3800" name="Text Box 15">
          <a:extLst>
            <a:ext uri="{FF2B5EF4-FFF2-40B4-BE49-F238E27FC236}">
              <a16:creationId xmlns:a16="http://schemas.microsoft.com/office/drawing/2014/main" id="{00000000-0008-0000-1300-0000D80E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3801" name="Text Box 15">
          <a:extLst>
            <a:ext uri="{FF2B5EF4-FFF2-40B4-BE49-F238E27FC236}">
              <a16:creationId xmlns:a16="http://schemas.microsoft.com/office/drawing/2014/main" id="{00000000-0008-0000-1300-0000D90E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02" name="Text Box 15">
          <a:extLst>
            <a:ext uri="{FF2B5EF4-FFF2-40B4-BE49-F238E27FC236}">
              <a16:creationId xmlns:a16="http://schemas.microsoft.com/office/drawing/2014/main" id="{00000000-0008-0000-1300-0000DA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03" name="Text Box 15">
          <a:extLst>
            <a:ext uri="{FF2B5EF4-FFF2-40B4-BE49-F238E27FC236}">
              <a16:creationId xmlns:a16="http://schemas.microsoft.com/office/drawing/2014/main" id="{00000000-0008-0000-1300-0000DB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3804" name="Text Box 15">
          <a:extLst>
            <a:ext uri="{FF2B5EF4-FFF2-40B4-BE49-F238E27FC236}">
              <a16:creationId xmlns:a16="http://schemas.microsoft.com/office/drawing/2014/main" id="{00000000-0008-0000-1300-0000DC0E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05" name="Text Box 15">
          <a:extLst>
            <a:ext uri="{FF2B5EF4-FFF2-40B4-BE49-F238E27FC236}">
              <a16:creationId xmlns:a16="http://schemas.microsoft.com/office/drawing/2014/main" id="{00000000-0008-0000-1300-0000DD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06" name="Text Box 15">
          <a:extLst>
            <a:ext uri="{FF2B5EF4-FFF2-40B4-BE49-F238E27FC236}">
              <a16:creationId xmlns:a16="http://schemas.microsoft.com/office/drawing/2014/main" id="{00000000-0008-0000-1300-0000DE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07" name="Text Box 15">
          <a:extLst>
            <a:ext uri="{FF2B5EF4-FFF2-40B4-BE49-F238E27FC236}">
              <a16:creationId xmlns:a16="http://schemas.microsoft.com/office/drawing/2014/main" id="{00000000-0008-0000-1300-0000DF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08" name="Text Box 15">
          <a:extLst>
            <a:ext uri="{FF2B5EF4-FFF2-40B4-BE49-F238E27FC236}">
              <a16:creationId xmlns:a16="http://schemas.microsoft.com/office/drawing/2014/main" id="{00000000-0008-0000-1300-0000E0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09" name="Text Box 15">
          <a:extLst>
            <a:ext uri="{FF2B5EF4-FFF2-40B4-BE49-F238E27FC236}">
              <a16:creationId xmlns:a16="http://schemas.microsoft.com/office/drawing/2014/main" id="{00000000-0008-0000-1300-0000E1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10" name="Text Box 15">
          <a:extLst>
            <a:ext uri="{FF2B5EF4-FFF2-40B4-BE49-F238E27FC236}">
              <a16:creationId xmlns:a16="http://schemas.microsoft.com/office/drawing/2014/main" id="{00000000-0008-0000-1300-0000E2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11" name="Text Box 15">
          <a:extLst>
            <a:ext uri="{FF2B5EF4-FFF2-40B4-BE49-F238E27FC236}">
              <a16:creationId xmlns:a16="http://schemas.microsoft.com/office/drawing/2014/main" id="{00000000-0008-0000-1300-0000E3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12" name="Text Box 15">
          <a:extLst>
            <a:ext uri="{FF2B5EF4-FFF2-40B4-BE49-F238E27FC236}">
              <a16:creationId xmlns:a16="http://schemas.microsoft.com/office/drawing/2014/main" id="{00000000-0008-0000-1300-0000E4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13" name="Text Box 15">
          <a:extLst>
            <a:ext uri="{FF2B5EF4-FFF2-40B4-BE49-F238E27FC236}">
              <a16:creationId xmlns:a16="http://schemas.microsoft.com/office/drawing/2014/main" id="{00000000-0008-0000-1300-0000E5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814" name="Text Box 15">
          <a:extLst>
            <a:ext uri="{FF2B5EF4-FFF2-40B4-BE49-F238E27FC236}">
              <a16:creationId xmlns:a16="http://schemas.microsoft.com/office/drawing/2014/main" id="{00000000-0008-0000-1300-0000E6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815" name="Text Box 15">
          <a:extLst>
            <a:ext uri="{FF2B5EF4-FFF2-40B4-BE49-F238E27FC236}">
              <a16:creationId xmlns:a16="http://schemas.microsoft.com/office/drawing/2014/main" id="{00000000-0008-0000-1300-0000E7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816" name="Text Box 15">
          <a:extLst>
            <a:ext uri="{FF2B5EF4-FFF2-40B4-BE49-F238E27FC236}">
              <a16:creationId xmlns:a16="http://schemas.microsoft.com/office/drawing/2014/main" id="{00000000-0008-0000-1300-0000E8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817" name="Text Box 15">
          <a:extLst>
            <a:ext uri="{FF2B5EF4-FFF2-40B4-BE49-F238E27FC236}">
              <a16:creationId xmlns:a16="http://schemas.microsoft.com/office/drawing/2014/main" id="{00000000-0008-0000-1300-0000E90E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818" name="Text Box 15">
          <a:extLst>
            <a:ext uri="{FF2B5EF4-FFF2-40B4-BE49-F238E27FC236}">
              <a16:creationId xmlns:a16="http://schemas.microsoft.com/office/drawing/2014/main" id="{00000000-0008-0000-1300-0000EA0E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819" name="Text Box 15">
          <a:extLst>
            <a:ext uri="{FF2B5EF4-FFF2-40B4-BE49-F238E27FC236}">
              <a16:creationId xmlns:a16="http://schemas.microsoft.com/office/drawing/2014/main" id="{00000000-0008-0000-1300-0000EB0E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20" name="Text Box 15">
          <a:extLst>
            <a:ext uri="{FF2B5EF4-FFF2-40B4-BE49-F238E27FC236}">
              <a16:creationId xmlns:a16="http://schemas.microsoft.com/office/drawing/2014/main" id="{00000000-0008-0000-1300-0000EC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21" name="Text Box 15">
          <a:extLst>
            <a:ext uri="{FF2B5EF4-FFF2-40B4-BE49-F238E27FC236}">
              <a16:creationId xmlns:a16="http://schemas.microsoft.com/office/drawing/2014/main" id="{00000000-0008-0000-1300-0000ED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22" name="Text Box 15">
          <a:extLst>
            <a:ext uri="{FF2B5EF4-FFF2-40B4-BE49-F238E27FC236}">
              <a16:creationId xmlns:a16="http://schemas.microsoft.com/office/drawing/2014/main" id="{00000000-0008-0000-1300-0000EE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23" name="Text Box 15">
          <a:extLst>
            <a:ext uri="{FF2B5EF4-FFF2-40B4-BE49-F238E27FC236}">
              <a16:creationId xmlns:a16="http://schemas.microsoft.com/office/drawing/2014/main" id="{00000000-0008-0000-1300-0000EF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24" name="Text Box 15">
          <a:extLst>
            <a:ext uri="{FF2B5EF4-FFF2-40B4-BE49-F238E27FC236}">
              <a16:creationId xmlns:a16="http://schemas.microsoft.com/office/drawing/2014/main" id="{00000000-0008-0000-1300-0000F0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25" name="Text Box 15">
          <a:extLst>
            <a:ext uri="{FF2B5EF4-FFF2-40B4-BE49-F238E27FC236}">
              <a16:creationId xmlns:a16="http://schemas.microsoft.com/office/drawing/2014/main" id="{00000000-0008-0000-1300-0000F1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26" name="Text Box 15">
          <a:extLst>
            <a:ext uri="{FF2B5EF4-FFF2-40B4-BE49-F238E27FC236}">
              <a16:creationId xmlns:a16="http://schemas.microsoft.com/office/drawing/2014/main" id="{00000000-0008-0000-1300-0000F2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27" name="Text Box 15">
          <a:extLst>
            <a:ext uri="{FF2B5EF4-FFF2-40B4-BE49-F238E27FC236}">
              <a16:creationId xmlns:a16="http://schemas.microsoft.com/office/drawing/2014/main" id="{00000000-0008-0000-1300-0000F3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28" name="Text Box 15">
          <a:extLst>
            <a:ext uri="{FF2B5EF4-FFF2-40B4-BE49-F238E27FC236}">
              <a16:creationId xmlns:a16="http://schemas.microsoft.com/office/drawing/2014/main" id="{00000000-0008-0000-1300-0000F4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29" name="Text Box 15">
          <a:extLst>
            <a:ext uri="{FF2B5EF4-FFF2-40B4-BE49-F238E27FC236}">
              <a16:creationId xmlns:a16="http://schemas.microsoft.com/office/drawing/2014/main" id="{00000000-0008-0000-1300-0000F5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30" name="Text Box 15">
          <a:extLst>
            <a:ext uri="{FF2B5EF4-FFF2-40B4-BE49-F238E27FC236}">
              <a16:creationId xmlns:a16="http://schemas.microsoft.com/office/drawing/2014/main" id="{00000000-0008-0000-1300-0000F6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31" name="Text Box 15">
          <a:extLst>
            <a:ext uri="{FF2B5EF4-FFF2-40B4-BE49-F238E27FC236}">
              <a16:creationId xmlns:a16="http://schemas.microsoft.com/office/drawing/2014/main" id="{00000000-0008-0000-1300-0000F7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32" name="Text Box 15">
          <a:extLst>
            <a:ext uri="{FF2B5EF4-FFF2-40B4-BE49-F238E27FC236}">
              <a16:creationId xmlns:a16="http://schemas.microsoft.com/office/drawing/2014/main" id="{00000000-0008-0000-1300-0000F8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833" name="Text Box 15">
          <a:extLst>
            <a:ext uri="{FF2B5EF4-FFF2-40B4-BE49-F238E27FC236}">
              <a16:creationId xmlns:a16="http://schemas.microsoft.com/office/drawing/2014/main" id="{00000000-0008-0000-1300-0000F9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834" name="Text Box 15">
          <a:extLst>
            <a:ext uri="{FF2B5EF4-FFF2-40B4-BE49-F238E27FC236}">
              <a16:creationId xmlns:a16="http://schemas.microsoft.com/office/drawing/2014/main" id="{00000000-0008-0000-1300-0000FA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835" name="Text Box 15">
          <a:extLst>
            <a:ext uri="{FF2B5EF4-FFF2-40B4-BE49-F238E27FC236}">
              <a16:creationId xmlns:a16="http://schemas.microsoft.com/office/drawing/2014/main" id="{00000000-0008-0000-1300-0000FB0E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36" name="Text Box 15">
          <a:extLst>
            <a:ext uri="{FF2B5EF4-FFF2-40B4-BE49-F238E27FC236}">
              <a16:creationId xmlns:a16="http://schemas.microsoft.com/office/drawing/2014/main" id="{00000000-0008-0000-1300-0000FC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37" name="Text Box 15">
          <a:extLst>
            <a:ext uri="{FF2B5EF4-FFF2-40B4-BE49-F238E27FC236}">
              <a16:creationId xmlns:a16="http://schemas.microsoft.com/office/drawing/2014/main" id="{00000000-0008-0000-1300-0000FD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38" name="Text Box 15">
          <a:extLst>
            <a:ext uri="{FF2B5EF4-FFF2-40B4-BE49-F238E27FC236}">
              <a16:creationId xmlns:a16="http://schemas.microsoft.com/office/drawing/2014/main" id="{00000000-0008-0000-1300-0000FE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39" name="Text Box 15">
          <a:extLst>
            <a:ext uri="{FF2B5EF4-FFF2-40B4-BE49-F238E27FC236}">
              <a16:creationId xmlns:a16="http://schemas.microsoft.com/office/drawing/2014/main" id="{00000000-0008-0000-1300-0000FF0E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40" name="Text Box 15">
          <a:extLst>
            <a:ext uri="{FF2B5EF4-FFF2-40B4-BE49-F238E27FC236}">
              <a16:creationId xmlns:a16="http://schemas.microsoft.com/office/drawing/2014/main" id="{00000000-0008-0000-1300-000000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41" name="Text Box 15">
          <a:extLst>
            <a:ext uri="{FF2B5EF4-FFF2-40B4-BE49-F238E27FC236}">
              <a16:creationId xmlns:a16="http://schemas.microsoft.com/office/drawing/2014/main" id="{00000000-0008-0000-1300-000001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42" name="Text Box 15">
          <a:extLst>
            <a:ext uri="{FF2B5EF4-FFF2-40B4-BE49-F238E27FC236}">
              <a16:creationId xmlns:a16="http://schemas.microsoft.com/office/drawing/2014/main" id="{00000000-0008-0000-1300-000002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43" name="Text Box 15">
          <a:extLst>
            <a:ext uri="{FF2B5EF4-FFF2-40B4-BE49-F238E27FC236}">
              <a16:creationId xmlns:a16="http://schemas.microsoft.com/office/drawing/2014/main" id="{00000000-0008-0000-1300-000003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44" name="Text Box 15">
          <a:extLst>
            <a:ext uri="{FF2B5EF4-FFF2-40B4-BE49-F238E27FC236}">
              <a16:creationId xmlns:a16="http://schemas.microsoft.com/office/drawing/2014/main" id="{00000000-0008-0000-1300-000004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45" name="Text Box 15">
          <a:extLst>
            <a:ext uri="{FF2B5EF4-FFF2-40B4-BE49-F238E27FC236}">
              <a16:creationId xmlns:a16="http://schemas.microsoft.com/office/drawing/2014/main" id="{00000000-0008-0000-1300-000005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46" name="Text Box 15">
          <a:extLst>
            <a:ext uri="{FF2B5EF4-FFF2-40B4-BE49-F238E27FC236}">
              <a16:creationId xmlns:a16="http://schemas.microsoft.com/office/drawing/2014/main" id="{00000000-0008-0000-1300-000006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847" name="Text Box 15">
          <a:extLst>
            <a:ext uri="{FF2B5EF4-FFF2-40B4-BE49-F238E27FC236}">
              <a16:creationId xmlns:a16="http://schemas.microsoft.com/office/drawing/2014/main" id="{00000000-0008-0000-1300-000007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848" name="Text Box 15">
          <a:extLst>
            <a:ext uri="{FF2B5EF4-FFF2-40B4-BE49-F238E27FC236}">
              <a16:creationId xmlns:a16="http://schemas.microsoft.com/office/drawing/2014/main" id="{00000000-0008-0000-1300-000008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849" name="Text Box 15">
          <a:extLst>
            <a:ext uri="{FF2B5EF4-FFF2-40B4-BE49-F238E27FC236}">
              <a16:creationId xmlns:a16="http://schemas.microsoft.com/office/drawing/2014/main" id="{00000000-0008-0000-1300-000009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850" name="Text Box 15">
          <a:extLst>
            <a:ext uri="{FF2B5EF4-FFF2-40B4-BE49-F238E27FC236}">
              <a16:creationId xmlns:a16="http://schemas.microsoft.com/office/drawing/2014/main" id="{00000000-0008-0000-1300-00000A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851" name="Text Box 15">
          <a:extLst>
            <a:ext uri="{FF2B5EF4-FFF2-40B4-BE49-F238E27FC236}">
              <a16:creationId xmlns:a16="http://schemas.microsoft.com/office/drawing/2014/main" id="{00000000-0008-0000-1300-00000B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852" name="Text Box 15">
          <a:extLst>
            <a:ext uri="{FF2B5EF4-FFF2-40B4-BE49-F238E27FC236}">
              <a16:creationId xmlns:a16="http://schemas.microsoft.com/office/drawing/2014/main" id="{00000000-0008-0000-1300-00000C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853" name="Text Box 15">
          <a:extLst>
            <a:ext uri="{FF2B5EF4-FFF2-40B4-BE49-F238E27FC236}">
              <a16:creationId xmlns:a16="http://schemas.microsoft.com/office/drawing/2014/main" id="{00000000-0008-0000-1300-00000D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854" name="Text Box 15">
          <a:extLst>
            <a:ext uri="{FF2B5EF4-FFF2-40B4-BE49-F238E27FC236}">
              <a16:creationId xmlns:a16="http://schemas.microsoft.com/office/drawing/2014/main" id="{00000000-0008-0000-1300-00000E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855" name="Text Box 15">
          <a:extLst>
            <a:ext uri="{FF2B5EF4-FFF2-40B4-BE49-F238E27FC236}">
              <a16:creationId xmlns:a16="http://schemas.microsoft.com/office/drawing/2014/main" id="{00000000-0008-0000-1300-00000F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56" name="Text Box 15">
          <a:extLst>
            <a:ext uri="{FF2B5EF4-FFF2-40B4-BE49-F238E27FC236}">
              <a16:creationId xmlns:a16="http://schemas.microsoft.com/office/drawing/2014/main" id="{00000000-0008-0000-1300-000010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57" name="Text Box 15">
          <a:extLst>
            <a:ext uri="{FF2B5EF4-FFF2-40B4-BE49-F238E27FC236}">
              <a16:creationId xmlns:a16="http://schemas.microsoft.com/office/drawing/2014/main" id="{00000000-0008-0000-1300-000011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58" name="Text Box 15">
          <a:extLst>
            <a:ext uri="{FF2B5EF4-FFF2-40B4-BE49-F238E27FC236}">
              <a16:creationId xmlns:a16="http://schemas.microsoft.com/office/drawing/2014/main" id="{00000000-0008-0000-1300-000012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59" name="Text Box 15">
          <a:extLst>
            <a:ext uri="{FF2B5EF4-FFF2-40B4-BE49-F238E27FC236}">
              <a16:creationId xmlns:a16="http://schemas.microsoft.com/office/drawing/2014/main" id="{00000000-0008-0000-1300-000013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60" name="Text Box 15">
          <a:extLst>
            <a:ext uri="{FF2B5EF4-FFF2-40B4-BE49-F238E27FC236}">
              <a16:creationId xmlns:a16="http://schemas.microsoft.com/office/drawing/2014/main" id="{00000000-0008-0000-1300-000014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61" name="Text Box 15">
          <a:extLst>
            <a:ext uri="{FF2B5EF4-FFF2-40B4-BE49-F238E27FC236}">
              <a16:creationId xmlns:a16="http://schemas.microsoft.com/office/drawing/2014/main" id="{00000000-0008-0000-1300-000015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62" name="Text Box 15">
          <a:extLst>
            <a:ext uri="{FF2B5EF4-FFF2-40B4-BE49-F238E27FC236}">
              <a16:creationId xmlns:a16="http://schemas.microsoft.com/office/drawing/2014/main" id="{00000000-0008-0000-1300-000016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63" name="Text Box 15">
          <a:extLst>
            <a:ext uri="{FF2B5EF4-FFF2-40B4-BE49-F238E27FC236}">
              <a16:creationId xmlns:a16="http://schemas.microsoft.com/office/drawing/2014/main" id="{00000000-0008-0000-1300-000017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64" name="Text Box 15">
          <a:extLst>
            <a:ext uri="{FF2B5EF4-FFF2-40B4-BE49-F238E27FC236}">
              <a16:creationId xmlns:a16="http://schemas.microsoft.com/office/drawing/2014/main" id="{00000000-0008-0000-1300-000018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65" name="Text Box 15">
          <a:extLst>
            <a:ext uri="{FF2B5EF4-FFF2-40B4-BE49-F238E27FC236}">
              <a16:creationId xmlns:a16="http://schemas.microsoft.com/office/drawing/2014/main" id="{00000000-0008-0000-1300-000019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66" name="Text Box 15">
          <a:extLst>
            <a:ext uri="{FF2B5EF4-FFF2-40B4-BE49-F238E27FC236}">
              <a16:creationId xmlns:a16="http://schemas.microsoft.com/office/drawing/2014/main" id="{00000000-0008-0000-1300-00001A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67" name="Text Box 15">
          <a:extLst>
            <a:ext uri="{FF2B5EF4-FFF2-40B4-BE49-F238E27FC236}">
              <a16:creationId xmlns:a16="http://schemas.microsoft.com/office/drawing/2014/main" id="{00000000-0008-0000-1300-00001B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68" name="Text Box 15">
          <a:extLst>
            <a:ext uri="{FF2B5EF4-FFF2-40B4-BE49-F238E27FC236}">
              <a16:creationId xmlns:a16="http://schemas.microsoft.com/office/drawing/2014/main" id="{00000000-0008-0000-1300-00001C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869" name="Text Box 15">
          <a:extLst>
            <a:ext uri="{FF2B5EF4-FFF2-40B4-BE49-F238E27FC236}">
              <a16:creationId xmlns:a16="http://schemas.microsoft.com/office/drawing/2014/main" id="{00000000-0008-0000-1300-00001D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870" name="Text Box 15">
          <a:extLst>
            <a:ext uri="{FF2B5EF4-FFF2-40B4-BE49-F238E27FC236}">
              <a16:creationId xmlns:a16="http://schemas.microsoft.com/office/drawing/2014/main" id="{00000000-0008-0000-1300-00001E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871" name="Text Box 15">
          <a:extLst>
            <a:ext uri="{FF2B5EF4-FFF2-40B4-BE49-F238E27FC236}">
              <a16:creationId xmlns:a16="http://schemas.microsoft.com/office/drawing/2014/main" id="{00000000-0008-0000-1300-00001F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72" name="Text Box 15">
          <a:extLst>
            <a:ext uri="{FF2B5EF4-FFF2-40B4-BE49-F238E27FC236}">
              <a16:creationId xmlns:a16="http://schemas.microsoft.com/office/drawing/2014/main" id="{00000000-0008-0000-1300-000020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73" name="Text Box 15">
          <a:extLst>
            <a:ext uri="{FF2B5EF4-FFF2-40B4-BE49-F238E27FC236}">
              <a16:creationId xmlns:a16="http://schemas.microsoft.com/office/drawing/2014/main" id="{00000000-0008-0000-1300-000021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74" name="Text Box 15">
          <a:extLst>
            <a:ext uri="{FF2B5EF4-FFF2-40B4-BE49-F238E27FC236}">
              <a16:creationId xmlns:a16="http://schemas.microsoft.com/office/drawing/2014/main" id="{00000000-0008-0000-1300-000022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75" name="Text Box 15">
          <a:extLst>
            <a:ext uri="{FF2B5EF4-FFF2-40B4-BE49-F238E27FC236}">
              <a16:creationId xmlns:a16="http://schemas.microsoft.com/office/drawing/2014/main" id="{00000000-0008-0000-1300-000023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76" name="Text Box 15">
          <a:extLst>
            <a:ext uri="{FF2B5EF4-FFF2-40B4-BE49-F238E27FC236}">
              <a16:creationId xmlns:a16="http://schemas.microsoft.com/office/drawing/2014/main" id="{00000000-0008-0000-1300-000024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77" name="Text Box 15">
          <a:extLst>
            <a:ext uri="{FF2B5EF4-FFF2-40B4-BE49-F238E27FC236}">
              <a16:creationId xmlns:a16="http://schemas.microsoft.com/office/drawing/2014/main" id="{00000000-0008-0000-1300-000025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78" name="Text Box 15">
          <a:extLst>
            <a:ext uri="{FF2B5EF4-FFF2-40B4-BE49-F238E27FC236}">
              <a16:creationId xmlns:a16="http://schemas.microsoft.com/office/drawing/2014/main" id="{00000000-0008-0000-1300-000026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79" name="Text Box 15">
          <a:extLst>
            <a:ext uri="{FF2B5EF4-FFF2-40B4-BE49-F238E27FC236}">
              <a16:creationId xmlns:a16="http://schemas.microsoft.com/office/drawing/2014/main" id="{00000000-0008-0000-1300-000027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80" name="Text Box 15">
          <a:extLst>
            <a:ext uri="{FF2B5EF4-FFF2-40B4-BE49-F238E27FC236}">
              <a16:creationId xmlns:a16="http://schemas.microsoft.com/office/drawing/2014/main" id="{00000000-0008-0000-1300-000028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81" name="Text Box 15">
          <a:extLst>
            <a:ext uri="{FF2B5EF4-FFF2-40B4-BE49-F238E27FC236}">
              <a16:creationId xmlns:a16="http://schemas.microsoft.com/office/drawing/2014/main" id="{00000000-0008-0000-1300-000029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82" name="Text Box 15">
          <a:extLst>
            <a:ext uri="{FF2B5EF4-FFF2-40B4-BE49-F238E27FC236}">
              <a16:creationId xmlns:a16="http://schemas.microsoft.com/office/drawing/2014/main" id="{00000000-0008-0000-1300-00002A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883" name="Text Box 15">
          <a:extLst>
            <a:ext uri="{FF2B5EF4-FFF2-40B4-BE49-F238E27FC236}">
              <a16:creationId xmlns:a16="http://schemas.microsoft.com/office/drawing/2014/main" id="{00000000-0008-0000-1300-00002B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884" name="Text Box 15">
          <a:extLst>
            <a:ext uri="{FF2B5EF4-FFF2-40B4-BE49-F238E27FC236}">
              <a16:creationId xmlns:a16="http://schemas.microsoft.com/office/drawing/2014/main" id="{00000000-0008-0000-1300-00002C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885" name="Text Box 15">
          <a:extLst>
            <a:ext uri="{FF2B5EF4-FFF2-40B4-BE49-F238E27FC236}">
              <a16:creationId xmlns:a16="http://schemas.microsoft.com/office/drawing/2014/main" id="{00000000-0008-0000-1300-00002D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886" name="Text Box 15">
          <a:extLst>
            <a:ext uri="{FF2B5EF4-FFF2-40B4-BE49-F238E27FC236}">
              <a16:creationId xmlns:a16="http://schemas.microsoft.com/office/drawing/2014/main" id="{00000000-0008-0000-1300-00002E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887" name="Text Box 15">
          <a:extLst>
            <a:ext uri="{FF2B5EF4-FFF2-40B4-BE49-F238E27FC236}">
              <a16:creationId xmlns:a16="http://schemas.microsoft.com/office/drawing/2014/main" id="{00000000-0008-0000-1300-00002F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888" name="Text Box 15">
          <a:extLst>
            <a:ext uri="{FF2B5EF4-FFF2-40B4-BE49-F238E27FC236}">
              <a16:creationId xmlns:a16="http://schemas.microsoft.com/office/drawing/2014/main" id="{00000000-0008-0000-1300-000030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889" name="Text Box 15">
          <a:extLst>
            <a:ext uri="{FF2B5EF4-FFF2-40B4-BE49-F238E27FC236}">
              <a16:creationId xmlns:a16="http://schemas.microsoft.com/office/drawing/2014/main" id="{00000000-0008-0000-1300-000031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890" name="Text Box 15">
          <a:extLst>
            <a:ext uri="{FF2B5EF4-FFF2-40B4-BE49-F238E27FC236}">
              <a16:creationId xmlns:a16="http://schemas.microsoft.com/office/drawing/2014/main" id="{00000000-0008-0000-1300-000032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891" name="Text Box 15">
          <a:extLst>
            <a:ext uri="{FF2B5EF4-FFF2-40B4-BE49-F238E27FC236}">
              <a16:creationId xmlns:a16="http://schemas.microsoft.com/office/drawing/2014/main" id="{00000000-0008-0000-1300-000033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92" name="Text Box 15">
          <a:extLst>
            <a:ext uri="{FF2B5EF4-FFF2-40B4-BE49-F238E27FC236}">
              <a16:creationId xmlns:a16="http://schemas.microsoft.com/office/drawing/2014/main" id="{00000000-0008-0000-1300-000034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93" name="Text Box 15">
          <a:extLst>
            <a:ext uri="{FF2B5EF4-FFF2-40B4-BE49-F238E27FC236}">
              <a16:creationId xmlns:a16="http://schemas.microsoft.com/office/drawing/2014/main" id="{00000000-0008-0000-1300-000035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94" name="Text Box 15">
          <a:extLst>
            <a:ext uri="{FF2B5EF4-FFF2-40B4-BE49-F238E27FC236}">
              <a16:creationId xmlns:a16="http://schemas.microsoft.com/office/drawing/2014/main" id="{00000000-0008-0000-1300-000036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95" name="Text Box 15">
          <a:extLst>
            <a:ext uri="{FF2B5EF4-FFF2-40B4-BE49-F238E27FC236}">
              <a16:creationId xmlns:a16="http://schemas.microsoft.com/office/drawing/2014/main" id="{00000000-0008-0000-1300-000037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896" name="Text Box 15">
          <a:extLst>
            <a:ext uri="{FF2B5EF4-FFF2-40B4-BE49-F238E27FC236}">
              <a16:creationId xmlns:a16="http://schemas.microsoft.com/office/drawing/2014/main" id="{00000000-0008-0000-1300-000038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897" name="Text Box 15">
          <a:extLst>
            <a:ext uri="{FF2B5EF4-FFF2-40B4-BE49-F238E27FC236}">
              <a16:creationId xmlns:a16="http://schemas.microsoft.com/office/drawing/2014/main" id="{00000000-0008-0000-1300-000039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98" name="Text Box 15">
          <a:extLst>
            <a:ext uri="{FF2B5EF4-FFF2-40B4-BE49-F238E27FC236}">
              <a16:creationId xmlns:a16="http://schemas.microsoft.com/office/drawing/2014/main" id="{00000000-0008-0000-1300-00003A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899" name="Text Box 15">
          <a:extLst>
            <a:ext uri="{FF2B5EF4-FFF2-40B4-BE49-F238E27FC236}">
              <a16:creationId xmlns:a16="http://schemas.microsoft.com/office/drawing/2014/main" id="{00000000-0008-0000-1300-00003B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00" name="Text Box 15">
          <a:extLst>
            <a:ext uri="{FF2B5EF4-FFF2-40B4-BE49-F238E27FC236}">
              <a16:creationId xmlns:a16="http://schemas.microsoft.com/office/drawing/2014/main" id="{00000000-0008-0000-1300-00003C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01" name="Text Box 15">
          <a:extLst>
            <a:ext uri="{FF2B5EF4-FFF2-40B4-BE49-F238E27FC236}">
              <a16:creationId xmlns:a16="http://schemas.microsoft.com/office/drawing/2014/main" id="{00000000-0008-0000-1300-00003D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02" name="Text Box 15">
          <a:extLst>
            <a:ext uri="{FF2B5EF4-FFF2-40B4-BE49-F238E27FC236}">
              <a16:creationId xmlns:a16="http://schemas.microsoft.com/office/drawing/2014/main" id="{00000000-0008-0000-1300-00003E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03" name="Text Box 15">
          <a:extLst>
            <a:ext uri="{FF2B5EF4-FFF2-40B4-BE49-F238E27FC236}">
              <a16:creationId xmlns:a16="http://schemas.microsoft.com/office/drawing/2014/main" id="{00000000-0008-0000-1300-00003F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04" name="Text Box 15">
          <a:extLst>
            <a:ext uri="{FF2B5EF4-FFF2-40B4-BE49-F238E27FC236}">
              <a16:creationId xmlns:a16="http://schemas.microsoft.com/office/drawing/2014/main" id="{00000000-0008-0000-1300-000040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05" name="Text Box 15">
          <a:extLst>
            <a:ext uri="{FF2B5EF4-FFF2-40B4-BE49-F238E27FC236}">
              <a16:creationId xmlns:a16="http://schemas.microsoft.com/office/drawing/2014/main" id="{00000000-0008-0000-1300-000041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06" name="Text Box 15">
          <a:extLst>
            <a:ext uri="{FF2B5EF4-FFF2-40B4-BE49-F238E27FC236}">
              <a16:creationId xmlns:a16="http://schemas.microsoft.com/office/drawing/2014/main" id="{00000000-0008-0000-1300-000042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07" name="Text Box 15">
          <a:extLst>
            <a:ext uri="{FF2B5EF4-FFF2-40B4-BE49-F238E27FC236}">
              <a16:creationId xmlns:a16="http://schemas.microsoft.com/office/drawing/2014/main" id="{00000000-0008-0000-1300-000043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08" name="Text Box 15">
          <a:extLst>
            <a:ext uri="{FF2B5EF4-FFF2-40B4-BE49-F238E27FC236}">
              <a16:creationId xmlns:a16="http://schemas.microsoft.com/office/drawing/2014/main" id="{00000000-0008-0000-1300-000044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09" name="Text Box 15">
          <a:extLst>
            <a:ext uri="{FF2B5EF4-FFF2-40B4-BE49-F238E27FC236}">
              <a16:creationId xmlns:a16="http://schemas.microsoft.com/office/drawing/2014/main" id="{00000000-0008-0000-1300-000045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10" name="Text Box 15">
          <a:extLst>
            <a:ext uri="{FF2B5EF4-FFF2-40B4-BE49-F238E27FC236}">
              <a16:creationId xmlns:a16="http://schemas.microsoft.com/office/drawing/2014/main" id="{00000000-0008-0000-1300-000046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11" name="Text Box 15">
          <a:extLst>
            <a:ext uri="{FF2B5EF4-FFF2-40B4-BE49-F238E27FC236}">
              <a16:creationId xmlns:a16="http://schemas.microsoft.com/office/drawing/2014/main" id="{00000000-0008-0000-1300-000047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12" name="Text Box 15">
          <a:extLst>
            <a:ext uri="{FF2B5EF4-FFF2-40B4-BE49-F238E27FC236}">
              <a16:creationId xmlns:a16="http://schemas.microsoft.com/office/drawing/2014/main" id="{00000000-0008-0000-1300-000048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13" name="Text Box 15">
          <a:extLst>
            <a:ext uri="{FF2B5EF4-FFF2-40B4-BE49-F238E27FC236}">
              <a16:creationId xmlns:a16="http://schemas.microsoft.com/office/drawing/2014/main" id="{00000000-0008-0000-1300-000049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14" name="Text Box 15">
          <a:extLst>
            <a:ext uri="{FF2B5EF4-FFF2-40B4-BE49-F238E27FC236}">
              <a16:creationId xmlns:a16="http://schemas.microsoft.com/office/drawing/2014/main" id="{00000000-0008-0000-1300-00004A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15" name="Text Box 15">
          <a:extLst>
            <a:ext uri="{FF2B5EF4-FFF2-40B4-BE49-F238E27FC236}">
              <a16:creationId xmlns:a16="http://schemas.microsoft.com/office/drawing/2014/main" id="{00000000-0008-0000-1300-00004B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916" name="Text Box 15">
          <a:extLst>
            <a:ext uri="{FF2B5EF4-FFF2-40B4-BE49-F238E27FC236}">
              <a16:creationId xmlns:a16="http://schemas.microsoft.com/office/drawing/2014/main" id="{00000000-0008-0000-1300-00004C0F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917" name="Text Box 15">
          <a:extLst>
            <a:ext uri="{FF2B5EF4-FFF2-40B4-BE49-F238E27FC236}">
              <a16:creationId xmlns:a16="http://schemas.microsoft.com/office/drawing/2014/main" id="{00000000-0008-0000-1300-00004D0F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918" name="Text Box 15">
          <a:extLst>
            <a:ext uri="{FF2B5EF4-FFF2-40B4-BE49-F238E27FC236}">
              <a16:creationId xmlns:a16="http://schemas.microsoft.com/office/drawing/2014/main" id="{00000000-0008-0000-1300-00004E0F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3919" name="Text Box 15">
          <a:extLst>
            <a:ext uri="{FF2B5EF4-FFF2-40B4-BE49-F238E27FC236}">
              <a16:creationId xmlns:a16="http://schemas.microsoft.com/office/drawing/2014/main" id="{00000000-0008-0000-1300-00004F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3920" name="Text Box 15">
          <a:extLst>
            <a:ext uri="{FF2B5EF4-FFF2-40B4-BE49-F238E27FC236}">
              <a16:creationId xmlns:a16="http://schemas.microsoft.com/office/drawing/2014/main" id="{00000000-0008-0000-1300-000050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3921" name="Text Box 15">
          <a:extLst>
            <a:ext uri="{FF2B5EF4-FFF2-40B4-BE49-F238E27FC236}">
              <a16:creationId xmlns:a16="http://schemas.microsoft.com/office/drawing/2014/main" id="{00000000-0008-0000-1300-000051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22" name="Text Box 15">
          <a:extLst>
            <a:ext uri="{FF2B5EF4-FFF2-40B4-BE49-F238E27FC236}">
              <a16:creationId xmlns:a16="http://schemas.microsoft.com/office/drawing/2014/main" id="{00000000-0008-0000-1300-000052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23" name="Text Box 15">
          <a:extLst>
            <a:ext uri="{FF2B5EF4-FFF2-40B4-BE49-F238E27FC236}">
              <a16:creationId xmlns:a16="http://schemas.microsoft.com/office/drawing/2014/main" id="{00000000-0008-0000-1300-000053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24" name="Text Box 15">
          <a:extLst>
            <a:ext uri="{FF2B5EF4-FFF2-40B4-BE49-F238E27FC236}">
              <a16:creationId xmlns:a16="http://schemas.microsoft.com/office/drawing/2014/main" id="{00000000-0008-0000-1300-000054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25" name="Text Box 15">
          <a:extLst>
            <a:ext uri="{FF2B5EF4-FFF2-40B4-BE49-F238E27FC236}">
              <a16:creationId xmlns:a16="http://schemas.microsoft.com/office/drawing/2014/main" id="{00000000-0008-0000-1300-000055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26" name="Text Box 15">
          <a:extLst>
            <a:ext uri="{FF2B5EF4-FFF2-40B4-BE49-F238E27FC236}">
              <a16:creationId xmlns:a16="http://schemas.microsoft.com/office/drawing/2014/main" id="{00000000-0008-0000-1300-000056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27" name="Text Box 15">
          <a:extLst>
            <a:ext uri="{FF2B5EF4-FFF2-40B4-BE49-F238E27FC236}">
              <a16:creationId xmlns:a16="http://schemas.microsoft.com/office/drawing/2014/main" id="{00000000-0008-0000-1300-000057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28" name="Text Box 15">
          <a:extLst>
            <a:ext uri="{FF2B5EF4-FFF2-40B4-BE49-F238E27FC236}">
              <a16:creationId xmlns:a16="http://schemas.microsoft.com/office/drawing/2014/main" id="{00000000-0008-0000-1300-000058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29" name="Text Box 15">
          <a:extLst>
            <a:ext uri="{FF2B5EF4-FFF2-40B4-BE49-F238E27FC236}">
              <a16:creationId xmlns:a16="http://schemas.microsoft.com/office/drawing/2014/main" id="{00000000-0008-0000-1300-000059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30" name="Text Box 15">
          <a:extLst>
            <a:ext uri="{FF2B5EF4-FFF2-40B4-BE49-F238E27FC236}">
              <a16:creationId xmlns:a16="http://schemas.microsoft.com/office/drawing/2014/main" id="{00000000-0008-0000-1300-00005A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31" name="Text Box 15">
          <a:extLst>
            <a:ext uri="{FF2B5EF4-FFF2-40B4-BE49-F238E27FC236}">
              <a16:creationId xmlns:a16="http://schemas.microsoft.com/office/drawing/2014/main" id="{00000000-0008-0000-1300-00005B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3932" name="Text Box 15">
          <a:extLst>
            <a:ext uri="{FF2B5EF4-FFF2-40B4-BE49-F238E27FC236}">
              <a16:creationId xmlns:a16="http://schemas.microsoft.com/office/drawing/2014/main" id="{00000000-0008-0000-1300-00005C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933" name="Text Box 15">
          <a:extLst>
            <a:ext uri="{FF2B5EF4-FFF2-40B4-BE49-F238E27FC236}">
              <a16:creationId xmlns:a16="http://schemas.microsoft.com/office/drawing/2014/main" id="{00000000-0008-0000-1300-00005D0F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934" name="Text Box 15">
          <a:extLst>
            <a:ext uri="{FF2B5EF4-FFF2-40B4-BE49-F238E27FC236}">
              <a16:creationId xmlns:a16="http://schemas.microsoft.com/office/drawing/2014/main" id="{00000000-0008-0000-1300-00005E0F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3935" name="Text Box 15">
          <a:extLst>
            <a:ext uri="{FF2B5EF4-FFF2-40B4-BE49-F238E27FC236}">
              <a16:creationId xmlns:a16="http://schemas.microsoft.com/office/drawing/2014/main" id="{00000000-0008-0000-1300-00005F0F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936" name="Text Box 15">
          <a:extLst>
            <a:ext uri="{FF2B5EF4-FFF2-40B4-BE49-F238E27FC236}">
              <a16:creationId xmlns:a16="http://schemas.microsoft.com/office/drawing/2014/main" id="{00000000-0008-0000-1300-0000600F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937" name="Text Box 15">
          <a:extLst>
            <a:ext uri="{FF2B5EF4-FFF2-40B4-BE49-F238E27FC236}">
              <a16:creationId xmlns:a16="http://schemas.microsoft.com/office/drawing/2014/main" id="{00000000-0008-0000-1300-0000610F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938" name="Text Box 15">
          <a:extLst>
            <a:ext uri="{FF2B5EF4-FFF2-40B4-BE49-F238E27FC236}">
              <a16:creationId xmlns:a16="http://schemas.microsoft.com/office/drawing/2014/main" id="{00000000-0008-0000-1300-0000620F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939" name="Text Box 15">
          <a:extLst>
            <a:ext uri="{FF2B5EF4-FFF2-40B4-BE49-F238E27FC236}">
              <a16:creationId xmlns:a16="http://schemas.microsoft.com/office/drawing/2014/main" id="{00000000-0008-0000-1300-0000630F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940" name="Text Box 15">
          <a:extLst>
            <a:ext uri="{FF2B5EF4-FFF2-40B4-BE49-F238E27FC236}">
              <a16:creationId xmlns:a16="http://schemas.microsoft.com/office/drawing/2014/main" id="{00000000-0008-0000-1300-0000640F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41" name="Text Box 15">
          <a:extLst>
            <a:ext uri="{FF2B5EF4-FFF2-40B4-BE49-F238E27FC236}">
              <a16:creationId xmlns:a16="http://schemas.microsoft.com/office/drawing/2014/main" id="{00000000-0008-0000-1300-000065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42" name="Text Box 15">
          <a:extLst>
            <a:ext uri="{FF2B5EF4-FFF2-40B4-BE49-F238E27FC236}">
              <a16:creationId xmlns:a16="http://schemas.microsoft.com/office/drawing/2014/main" id="{00000000-0008-0000-1300-000066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3943" name="Text Box 15">
          <a:extLst>
            <a:ext uri="{FF2B5EF4-FFF2-40B4-BE49-F238E27FC236}">
              <a16:creationId xmlns:a16="http://schemas.microsoft.com/office/drawing/2014/main" id="{00000000-0008-0000-1300-0000670F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44" name="Text Box 15">
          <a:extLst>
            <a:ext uri="{FF2B5EF4-FFF2-40B4-BE49-F238E27FC236}">
              <a16:creationId xmlns:a16="http://schemas.microsoft.com/office/drawing/2014/main" id="{00000000-0008-0000-1300-000068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45" name="Text Box 15">
          <a:extLst>
            <a:ext uri="{FF2B5EF4-FFF2-40B4-BE49-F238E27FC236}">
              <a16:creationId xmlns:a16="http://schemas.microsoft.com/office/drawing/2014/main" id="{00000000-0008-0000-1300-000069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46" name="Text Box 15">
          <a:extLst>
            <a:ext uri="{FF2B5EF4-FFF2-40B4-BE49-F238E27FC236}">
              <a16:creationId xmlns:a16="http://schemas.microsoft.com/office/drawing/2014/main" id="{00000000-0008-0000-1300-00006A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47" name="Text Box 15">
          <a:extLst>
            <a:ext uri="{FF2B5EF4-FFF2-40B4-BE49-F238E27FC236}">
              <a16:creationId xmlns:a16="http://schemas.microsoft.com/office/drawing/2014/main" id="{00000000-0008-0000-1300-00006B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48" name="Text Box 15">
          <a:extLst>
            <a:ext uri="{FF2B5EF4-FFF2-40B4-BE49-F238E27FC236}">
              <a16:creationId xmlns:a16="http://schemas.microsoft.com/office/drawing/2014/main" id="{00000000-0008-0000-1300-00006C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49" name="Text Box 15">
          <a:extLst>
            <a:ext uri="{FF2B5EF4-FFF2-40B4-BE49-F238E27FC236}">
              <a16:creationId xmlns:a16="http://schemas.microsoft.com/office/drawing/2014/main" id="{00000000-0008-0000-1300-00006D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50" name="Text Box 15">
          <a:extLst>
            <a:ext uri="{FF2B5EF4-FFF2-40B4-BE49-F238E27FC236}">
              <a16:creationId xmlns:a16="http://schemas.microsoft.com/office/drawing/2014/main" id="{00000000-0008-0000-1300-00006E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51" name="Text Box 15">
          <a:extLst>
            <a:ext uri="{FF2B5EF4-FFF2-40B4-BE49-F238E27FC236}">
              <a16:creationId xmlns:a16="http://schemas.microsoft.com/office/drawing/2014/main" id="{00000000-0008-0000-1300-00006F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52" name="Text Box 15">
          <a:extLst>
            <a:ext uri="{FF2B5EF4-FFF2-40B4-BE49-F238E27FC236}">
              <a16:creationId xmlns:a16="http://schemas.microsoft.com/office/drawing/2014/main" id="{00000000-0008-0000-1300-000070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3953" name="Text Box 15">
          <a:extLst>
            <a:ext uri="{FF2B5EF4-FFF2-40B4-BE49-F238E27FC236}">
              <a16:creationId xmlns:a16="http://schemas.microsoft.com/office/drawing/2014/main" id="{00000000-0008-0000-1300-000071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3954" name="Text Box 15">
          <a:extLst>
            <a:ext uri="{FF2B5EF4-FFF2-40B4-BE49-F238E27FC236}">
              <a16:creationId xmlns:a16="http://schemas.microsoft.com/office/drawing/2014/main" id="{00000000-0008-0000-1300-000072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3955" name="Text Box 15">
          <a:extLst>
            <a:ext uri="{FF2B5EF4-FFF2-40B4-BE49-F238E27FC236}">
              <a16:creationId xmlns:a16="http://schemas.microsoft.com/office/drawing/2014/main" id="{00000000-0008-0000-1300-000073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3956" name="Text Box 15">
          <a:extLst>
            <a:ext uri="{FF2B5EF4-FFF2-40B4-BE49-F238E27FC236}">
              <a16:creationId xmlns:a16="http://schemas.microsoft.com/office/drawing/2014/main" id="{00000000-0008-0000-1300-000074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3957" name="Text Box 15">
          <a:extLst>
            <a:ext uri="{FF2B5EF4-FFF2-40B4-BE49-F238E27FC236}">
              <a16:creationId xmlns:a16="http://schemas.microsoft.com/office/drawing/2014/main" id="{00000000-0008-0000-1300-000075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3958" name="Text Box 15">
          <a:extLst>
            <a:ext uri="{FF2B5EF4-FFF2-40B4-BE49-F238E27FC236}">
              <a16:creationId xmlns:a16="http://schemas.microsoft.com/office/drawing/2014/main" id="{00000000-0008-0000-1300-000076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59" name="Text Box 15">
          <a:extLst>
            <a:ext uri="{FF2B5EF4-FFF2-40B4-BE49-F238E27FC236}">
              <a16:creationId xmlns:a16="http://schemas.microsoft.com/office/drawing/2014/main" id="{00000000-0008-0000-1300-000077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60" name="Text Box 15">
          <a:extLst>
            <a:ext uri="{FF2B5EF4-FFF2-40B4-BE49-F238E27FC236}">
              <a16:creationId xmlns:a16="http://schemas.microsoft.com/office/drawing/2014/main" id="{00000000-0008-0000-1300-000078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61" name="Text Box 15">
          <a:extLst>
            <a:ext uri="{FF2B5EF4-FFF2-40B4-BE49-F238E27FC236}">
              <a16:creationId xmlns:a16="http://schemas.microsoft.com/office/drawing/2014/main" id="{00000000-0008-0000-1300-000079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62" name="Text Box 15">
          <a:extLst>
            <a:ext uri="{FF2B5EF4-FFF2-40B4-BE49-F238E27FC236}">
              <a16:creationId xmlns:a16="http://schemas.microsoft.com/office/drawing/2014/main" id="{00000000-0008-0000-1300-00007A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63" name="Text Box 15">
          <a:extLst>
            <a:ext uri="{FF2B5EF4-FFF2-40B4-BE49-F238E27FC236}">
              <a16:creationId xmlns:a16="http://schemas.microsoft.com/office/drawing/2014/main" id="{00000000-0008-0000-1300-00007B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64" name="Text Box 15">
          <a:extLst>
            <a:ext uri="{FF2B5EF4-FFF2-40B4-BE49-F238E27FC236}">
              <a16:creationId xmlns:a16="http://schemas.microsoft.com/office/drawing/2014/main" id="{00000000-0008-0000-1300-00007C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65" name="Text Box 15">
          <a:extLst>
            <a:ext uri="{FF2B5EF4-FFF2-40B4-BE49-F238E27FC236}">
              <a16:creationId xmlns:a16="http://schemas.microsoft.com/office/drawing/2014/main" id="{00000000-0008-0000-1300-00007D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66" name="Text Box 15">
          <a:extLst>
            <a:ext uri="{FF2B5EF4-FFF2-40B4-BE49-F238E27FC236}">
              <a16:creationId xmlns:a16="http://schemas.microsoft.com/office/drawing/2014/main" id="{00000000-0008-0000-1300-00007E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67" name="Text Box 15">
          <a:extLst>
            <a:ext uri="{FF2B5EF4-FFF2-40B4-BE49-F238E27FC236}">
              <a16:creationId xmlns:a16="http://schemas.microsoft.com/office/drawing/2014/main" id="{00000000-0008-0000-1300-00007F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68" name="Text Box 15">
          <a:extLst>
            <a:ext uri="{FF2B5EF4-FFF2-40B4-BE49-F238E27FC236}">
              <a16:creationId xmlns:a16="http://schemas.microsoft.com/office/drawing/2014/main" id="{00000000-0008-0000-1300-000080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69" name="Text Box 15">
          <a:extLst>
            <a:ext uri="{FF2B5EF4-FFF2-40B4-BE49-F238E27FC236}">
              <a16:creationId xmlns:a16="http://schemas.microsoft.com/office/drawing/2014/main" id="{00000000-0008-0000-1300-000081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70" name="Text Box 15">
          <a:extLst>
            <a:ext uri="{FF2B5EF4-FFF2-40B4-BE49-F238E27FC236}">
              <a16:creationId xmlns:a16="http://schemas.microsoft.com/office/drawing/2014/main" id="{00000000-0008-0000-1300-000082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71" name="Text Box 15">
          <a:extLst>
            <a:ext uri="{FF2B5EF4-FFF2-40B4-BE49-F238E27FC236}">
              <a16:creationId xmlns:a16="http://schemas.microsoft.com/office/drawing/2014/main" id="{00000000-0008-0000-1300-000083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3972" name="Text Box 15">
          <a:extLst>
            <a:ext uri="{FF2B5EF4-FFF2-40B4-BE49-F238E27FC236}">
              <a16:creationId xmlns:a16="http://schemas.microsoft.com/office/drawing/2014/main" id="{00000000-0008-0000-1300-000084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3973" name="Text Box 15">
          <a:extLst>
            <a:ext uri="{FF2B5EF4-FFF2-40B4-BE49-F238E27FC236}">
              <a16:creationId xmlns:a16="http://schemas.microsoft.com/office/drawing/2014/main" id="{00000000-0008-0000-1300-000085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3974" name="Text Box 15">
          <a:extLst>
            <a:ext uri="{FF2B5EF4-FFF2-40B4-BE49-F238E27FC236}">
              <a16:creationId xmlns:a16="http://schemas.microsoft.com/office/drawing/2014/main" id="{00000000-0008-0000-1300-000086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75" name="Text Box 15">
          <a:extLst>
            <a:ext uri="{FF2B5EF4-FFF2-40B4-BE49-F238E27FC236}">
              <a16:creationId xmlns:a16="http://schemas.microsoft.com/office/drawing/2014/main" id="{00000000-0008-0000-1300-000087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76" name="Text Box 15">
          <a:extLst>
            <a:ext uri="{FF2B5EF4-FFF2-40B4-BE49-F238E27FC236}">
              <a16:creationId xmlns:a16="http://schemas.microsoft.com/office/drawing/2014/main" id="{00000000-0008-0000-1300-000088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77" name="Text Box 15">
          <a:extLst>
            <a:ext uri="{FF2B5EF4-FFF2-40B4-BE49-F238E27FC236}">
              <a16:creationId xmlns:a16="http://schemas.microsoft.com/office/drawing/2014/main" id="{00000000-0008-0000-1300-000089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78" name="Text Box 15">
          <a:extLst>
            <a:ext uri="{FF2B5EF4-FFF2-40B4-BE49-F238E27FC236}">
              <a16:creationId xmlns:a16="http://schemas.microsoft.com/office/drawing/2014/main" id="{00000000-0008-0000-1300-00008A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79" name="Text Box 15">
          <a:extLst>
            <a:ext uri="{FF2B5EF4-FFF2-40B4-BE49-F238E27FC236}">
              <a16:creationId xmlns:a16="http://schemas.microsoft.com/office/drawing/2014/main" id="{00000000-0008-0000-1300-00008B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80" name="Text Box 15">
          <a:extLst>
            <a:ext uri="{FF2B5EF4-FFF2-40B4-BE49-F238E27FC236}">
              <a16:creationId xmlns:a16="http://schemas.microsoft.com/office/drawing/2014/main" id="{00000000-0008-0000-1300-00008C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81" name="Text Box 15">
          <a:extLst>
            <a:ext uri="{FF2B5EF4-FFF2-40B4-BE49-F238E27FC236}">
              <a16:creationId xmlns:a16="http://schemas.microsoft.com/office/drawing/2014/main" id="{00000000-0008-0000-1300-00008D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82" name="Text Box 15">
          <a:extLst>
            <a:ext uri="{FF2B5EF4-FFF2-40B4-BE49-F238E27FC236}">
              <a16:creationId xmlns:a16="http://schemas.microsoft.com/office/drawing/2014/main" id="{00000000-0008-0000-1300-00008E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83" name="Text Box 15">
          <a:extLst>
            <a:ext uri="{FF2B5EF4-FFF2-40B4-BE49-F238E27FC236}">
              <a16:creationId xmlns:a16="http://schemas.microsoft.com/office/drawing/2014/main" id="{00000000-0008-0000-1300-00008F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84" name="Text Box 15">
          <a:extLst>
            <a:ext uri="{FF2B5EF4-FFF2-40B4-BE49-F238E27FC236}">
              <a16:creationId xmlns:a16="http://schemas.microsoft.com/office/drawing/2014/main" id="{00000000-0008-0000-1300-000090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85" name="Text Box 15">
          <a:extLst>
            <a:ext uri="{FF2B5EF4-FFF2-40B4-BE49-F238E27FC236}">
              <a16:creationId xmlns:a16="http://schemas.microsoft.com/office/drawing/2014/main" id="{00000000-0008-0000-1300-000091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3986" name="Text Box 15">
          <a:extLst>
            <a:ext uri="{FF2B5EF4-FFF2-40B4-BE49-F238E27FC236}">
              <a16:creationId xmlns:a16="http://schemas.microsoft.com/office/drawing/2014/main" id="{00000000-0008-0000-1300-000092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3987" name="Text Box 15">
          <a:extLst>
            <a:ext uri="{FF2B5EF4-FFF2-40B4-BE49-F238E27FC236}">
              <a16:creationId xmlns:a16="http://schemas.microsoft.com/office/drawing/2014/main" id="{00000000-0008-0000-1300-000093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3988" name="Text Box 15">
          <a:extLst>
            <a:ext uri="{FF2B5EF4-FFF2-40B4-BE49-F238E27FC236}">
              <a16:creationId xmlns:a16="http://schemas.microsoft.com/office/drawing/2014/main" id="{00000000-0008-0000-1300-000094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3989" name="Text Box 15">
          <a:extLst>
            <a:ext uri="{FF2B5EF4-FFF2-40B4-BE49-F238E27FC236}">
              <a16:creationId xmlns:a16="http://schemas.microsoft.com/office/drawing/2014/main" id="{00000000-0008-0000-1300-000095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3990" name="Text Box 15">
          <a:extLst>
            <a:ext uri="{FF2B5EF4-FFF2-40B4-BE49-F238E27FC236}">
              <a16:creationId xmlns:a16="http://schemas.microsoft.com/office/drawing/2014/main" id="{00000000-0008-0000-1300-000096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3991" name="Text Box 15">
          <a:extLst>
            <a:ext uri="{FF2B5EF4-FFF2-40B4-BE49-F238E27FC236}">
              <a16:creationId xmlns:a16="http://schemas.microsoft.com/office/drawing/2014/main" id="{00000000-0008-0000-1300-000097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3992" name="Text Box 15">
          <a:extLst>
            <a:ext uri="{FF2B5EF4-FFF2-40B4-BE49-F238E27FC236}">
              <a16:creationId xmlns:a16="http://schemas.microsoft.com/office/drawing/2014/main" id="{00000000-0008-0000-1300-000098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3993" name="Text Box 15">
          <a:extLst>
            <a:ext uri="{FF2B5EF4-FFF2-40B4-BE49-F238E27FC236}">
              <a16:creationId xmlns:a16="http://schemas.microsoft.com/office/drawing/2014/main" id="{00000000-0008-0000-1300-000099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3994" name="Text Box 15">
          <a:extLst>
            <a:ext uri="{FF2B5EF4-FFF2-40B4-BE49-F238E27FC236}">
              <a16:creationId xmlns:a16="http://schemas.microsoft.com/office/drawing/2014/main" id="{00000000-0008-0000-1300-00009A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95" name="Text Box 15">
          <a:extLst>
            <a:ext uri="{FF2B5EF4-FFF2-40B4-BE49-F238E27FC236}">
              <a16:creationId xmlns:a16="http://schemas.microsoft.com/office/drawing/2014/main" id="{00000000-0008-0000-1300-00009B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96" name="Text Box 15">
          <a:extLst>
            <a:ext uri="{FF2B5EF4-FFF2-40B4-BE49-F238E27FC236}">
              <a16:creationId xmlns:a16="http://schemas.microsoft.com/office/drawing/2014/main" id="{00000000-0008-0000-1300-00009C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97" name="Text Box 15">
          <a:extLst>
            <a:ext uri="{FF2B5EF4-FFF2-40B4-BE49-F238E27FC236}">
              <a16:creationId xmlns:a16="http://schemas.microsoft.com/office/drawing/2014/main" id="{00000000-0008-0000-1300-00009D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98" name="Text Box 15">
          <a:extLst>
            <a:ext uri="{FF2B5EF4-FFF2-40B4-BE49-F238E27FC236}">
              <a16:creationId xmlns:a16="http://schemas.microsoft.com/office/drawing/2014/main" id="{00000000-0008-0000-1300-00009E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3999" name="Text Box 15">
          <a:extLst>
            <a:ext uri="{FF2B5EF4-FFF2-40B4-BE49-F238E27FC236}">
              <a16:creationId xmlns:a16="http://schemas.microsoft.com/office/drawing/2014/main" id="{00000000-0008-0000-1300-00009F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00" name="Text Box 15">
          <a:extLst>
            <a:ext uri="{FF2B5EF4-FFF2-40B4-BE49-F238E27FC236}">
              <a16:creationId xmlns:a16="http://schemas.microsoft.com/office/drawing/2014/main" id="{00000000-0008-0000-1300-0000A0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01" name="Text Box 15">
          <a:extLst>
            <a:ext uri="{FF2B5EF4-FFF2-40B4-BE49-F238E27FC236}">
              <a16:creationId xmlns:a16="http://schemas.microsoft.com/office/drawing/2014/main" id="{00000000-0008-0000-1300-0000A1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02" name="Text Box 15">
          <a:extLst>
            <a:ext uri="{FF2B5EF4-FFF2-40B4-BE49-F238E27FC236}">
              <a16:creationId xmlns:a16="http://schemas.microsoft.com/office/drawing/2014/main" id="{00000000-0008-0000-1300-0000A2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03" name="Text Box 15">
          <a:extLst>
            <a:ext uri="{FF2B5EF4-FFF2-40B4-BE49-F238E27FC236}">
              <a16:creationId xmlns:a16="http://schemas.microsoft.com/office/drawing/2014/main" id="{00000000-0008-0000-1300-0000A3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04" name="Text Box 15">
          <a:extLst>
            <a:ext uri="{FF2B5EF4-FFF2-40B4-BE49-F238E27FC236}">
              <a16:creationId xmlns:a16="http://schemas.microsoft.com/office/drawing/2014/main" id="{00000000-0008-0000-1300-0000A4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05" name="Text Box 15">
          <a:extLst>
            <a:ext uri="{FF2B5EF4-FFF2-40B4-BE49-F238E27FC236}">
              <a16:creationId xmlns:a16="http://schemas.microsoft.com/office/drawing/2014/main" id="{00000000-0008-0000-1300-0000A5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06" name="Text Box 15">
          <a:extLst>
            <a:ext uri="{FF2B5EF4-FFF2-40B4-BE49-F238E27FC236}">
              <a16:creationId xmlns:a16="http://schemas.microsoft.com/office/drawing/2014/main" id="{00000000-0008-0000-1300-0000A6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07" name="Text Box 15">
          <a:extLst>
            <a:ext uri="{FF2B5EF4-FFF2-40B4-BE49-F238E27FC236}">
              <a16:creationId xmlns:a16="http://schemas.microsoft.com/office/drawing/2014/main" id="{00000000-0008-0000-1300-0000A7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008" name="Text Box 15">
          <a:extLst>
            <a:ext uri="{FF2B5EF4-FFF2-40B4-BE49-F238E27FC236}">
              <a16:creationId xmlns:a16="http://schemas.microsoft.com/office/drawing/2014/main" id="{00000000-0008-0000-1300-0000A8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009" name="Text Box 15">
          <a:extLst>
            <a:ext uri="{FF2B5EF4-FFF2-40B4-BE49-F238E27FC236}">
              <a16:creationId xmlns:a16="http://schemas.microsoft.com/office/drawing/2014/main" id="{00000000-0008-0000-1300-0000A9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010" name="Text Box 15">
          <a:extLst>
            <a:ext uri="{FF2B5EF4-FFF2-40B4-BE49-F238E27FC236}">
              <a16:creationId xmlns:a16="http://schemas.microsoft.com/office/drawing/2014/main" id="{00000000-0008-0000-1300-0000AA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11" name="Text Box 15">
          <a:extLst>
            <a:ext uri="{FF2B5EF4-FFF2-40B4-BE49-F238E27FC236}">
              <a16:creationId xmlns:a16="http://schemas.microsoft.com/office/drawing/2014/main" id="{00000000-0008-0000-1300-0000AB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12" name="Text Box 15">
          <a:extLst>
            <a:ext uri="{FF2B5EF4-FFF2-40B4-BE49-F238E27FC236}">
              <a16:creationId xmlns:a16="http://schemas.microsoft.com/office/drawing/2014/main" id="{00000000-0008-0000-1300-0000AC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13" name="Text Box 15">
          <a:extLst>
            <a:ext uri="{FF2B5EF4-FFF2-40B4-BE49-F238E27FC236}">
              <a16:creationId xmlns:a16="http://schemas.microsoft.com/office/drawing/2014/main" id="{00000000-0008-0000-1300-0000AD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14" name="Text Box 15">
          <a:extLst>
            <a:ext uri="{FF2B5EF4-FFF2-40B4-BE49-F238E27FC236}">
              <a16:creationId xmlns:a16="http://schemas.microsoft.com/office/drawing/2014/main" id="{00000000-0008-0000-1300-0000AE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15" name="Text Box 15">
          <a:extLst>
            <a:ext uri="{FF2B5EF4-FFF2-40B4-BE49-F238E27FC236}">
              <a16:creationId xmlns:a16="http://schemas.microsoft.com/office/drawing/2014/main" id="{00000000-0008-0000-1300-0000AF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16" name="Text Box 15">
          <a:extLst>
            <a:ext uri="{FF2B5EF4-FFF2-40B4-BE49-F238E27FC236}">
              <a16:creationId xmlns:a16="http://schemas.microsoft.com/office/drawing/2014/main" id="{00000000-0008-0000-1300-0000B0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17" name="Text Box 15">
          <a:extLst>
            <a:ext uri="{FF2B5EF4-FFF2-40B4-BE49-F238E27FC236}">
              <a16:creationId xmlns:a16="http://schemas.microsoft.com/office/drawing/2014/main" id="{00000000-0008-0000-1300-0000B1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18" name="Text Box 15">
          <a:extLst>
            <a:ext uri="{FF2B5EF4-FFF2-40B4-BE49-F238E27FC236}">
              <a16:creationId xmlns:a16="http://schemas.microsoft.com/office/drawing/2014/main" id="{00000000-0008-0000-1300-0000B2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19" name="Text Box 15">
          <a:extLst>
            <a:ext uri="{FF2B5EF4-FFF2-40B4-BE49-F238E27FC236}">
              <a16:creationId xmlns:a16="http://schemas.microsoft.com/office/drawing/2014/main" id="{00000000-0008-0000-1300-0000B3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20" name="Text Box 15">
          <a:extLst>
            <a:ext uri="{FF2B5EF4-FFF2-40B4-BE49-F238E27FC236}">
              <a16:creationId xmlns:a16="http://schemas.microsoft.com/office/drawing/2014/main" id="{00000000-0008-0000-1300-0000B4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21" name="Text Box 15">
          <a:extLst>
            <a:ext uri="{FF2B5EF4-FFF2-40B4-BE49-F238E27FC236}">
              <a16:creationId xmlns:a16="http://schemas.microsoft.com/office/drawing/2014/main" id="{00000000-0008-0000-1300-0000B5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022" name="Text Box 15">
          <a:extLst>
            <a:ext uri="{FF2B5EF4-FFF2-40B4-BE49-F238E27FC236}">
              <a16:creationId xmlns:a16="http://schemas.microsoft.com/office/drawing/2014/main" id="{00000000-0008-0000-1300-0000B6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023" name="Text Box 15">
          <a:extLst>
            <a:ext uri="{FF2B5EF4-FFF2-40B4-BE49-F238E27FC236}">
              <a16:creationId xmlns:a16="http://schemas.microsoft.com/office/drawing/2014/main" id="{00000000-0008-0000-1300-0000B7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024" name="Text Box 15">
          <a:extLst>
            <a:ext uri="{FF2B5EF4-FFF2-40B4-BE49-F238E27FC236}">
              <a16:creationId xmlns:a16="http://schemas.microsoft.com/office/drawing/2014/main" id="{00000000-0008-0000-1300-0000B8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025" name="Text Box 15">
          <a:extLst>
            <a:ext uri="{FF2B5EF4-FFF2-40B4-BE49-F238E27FC236}">
              <a16:creationId xmlns:a16="http://schemas.microsoft.com/office/drawing/2014/main" id="{00000000-0008-0000-1300-0000B9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026" name="Text Box 15">
          <a:extLst>
            <a:ext uri="{FF2B5EF4-FFF2-40B4-BE49-F238E27FC236}">
              <a16:creationId xmlns:a16="http://schemas.microsoft.com/office/drawing/2014/main" id="{00000000-0008-0000-1300-0000BA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027" name="Text Box 15">
          <a:extLst>
            <a:ext uri="{FF2B5EF4-FFF2-40B4-BE49-F238E27FC236}">
              <a16:creationId xmlns:a16="http://schemas.microsoft.com/office/drawing/2014/main" id="{00000000-0008-0000-1300-0000BB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028" name="Text Box 15">
          <a:extLst>
            <a:ext uri="{FF2B5EF4-FFF2-40B4-BE49-F238E27FC236}">
              <a16:creationId xmlns:a16="http://schemas.microsoft.com/office/drawing/2014/main" id="{00000000-0008-0000-1300-0000BC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029" name="Text Box 15">
          <a:extLst>
            <a:ext uri="{FF2B5EF4-FFF2-40B4-BE49-F238E27FC236}">
              <a16:creationId xmlns:a16="http://schemas.microsoft.com/office/drawing/2014/main" id="{00000000-0008-0000-1300-0000BD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030" name="Text Box 15">
          <a:extLst>
            <a:ext uri="{FF2B5EF4-FFF2-40B4-BE49-F238E27FC236}">
              <a16:creationId xmlns:a16="http://schemas.microsoft.com/office/drawing/2014/main" id="{00000000-0008-0000-1300-0000BE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31" name="Text Box 15">
          <a:extLst>
            <a:ext uri="{FF2B5EF4-FFF2-40B4-BE49-F238E27FC236}">
              <a16:creationId xmlns:a16="http://schemas.microsoft.com/office/drawing/2014/main" id="{00000000-0008-0000-1300-0000BF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32" name="Text Box 15">
          <a:extLst>
            <a:ext uri="{FF2B5EF4-FFF2-40B4-BE49-F238E27FC236}">
              <a16:creationId xmlns:a16="http://schemas.microsoft.com/office/drawing/2014/main" id="{00000000-0008-0000-1300-0000C0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33" name="Text Box 15">
          <a:extLst>
            <a:ext uri="{FF2B5EF4-FFF2-40B4-BE49-F238E27FC236}">
              <a16:creationId xmlns:a16="http://schemas.microsoft.com/office/drawing/2014/main" id="{00000000-0008-0000-1300-0000C1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34" name="Text Box 15">
          <a:extLst>
            <a:ext uri="{FF2B5EF4-FFF2-40B4-BE49-F238E27FC236}">
              <a16:creationId xmlns:a16="http://schemas.microsoft.com/office/drawing/2014/main" id="{00000000-0008-0000-1300-0000C2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35" name="Text Box 15">
          <a:extLst>
            <a:ext uri="{FF2B5EF4-FFF2-40B4-BE49-F238E27FC236}">
              <a16:creationId xmlns:a16="http://schemas.microsoft.com/office/drawing/2014/main" id="{00000000-0008-0000-1300-0000C3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36" name="Text Box 15">
          <a:extLst>
            <a:ext uri="{FF2B5EF4-FFF2-40B4-BE49-F238E27FC236}">
              <a16:creationId xmlns:a16="http://schemas.microsoft.com/office/drawing/2014/main" id="{00000000-0008-0000-1300-0000C4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37" name="Text Box 15">
          <a:extLst>
            <a:ext uri="{FF2B5EF4-FFF2-40B4-BE49-F238E27FC236}">
              <a16:creationId xmlns:a16="http://schemas.microsoft.com/office/drawing/2014/main" id="{00000000-0008-0000-1300-0000C5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38" name="Text Box 15">
          <a:extLst>
            <a:ext uri="{FF2B5EF4-FFF2-40B4-BE49-F238E27FC236}">
              <a16:creationId xmlns:a16="http://schemas.microsoft.com/office/drawing/2014/main" id="{00000000-0008-0000-1300-0000C6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39" name="Text Box 15">
          <a:extLst>
            <a:ext uri="{FF2B5EF4-FFF2-40B4-BE49-F238E27FC236}">
              <a16:creationId xmlns:a16="http://schemas.microsoft.com/office/drawing/2014/main" id="{00000000-0008-0000-1300-0000C7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40" name="Text Box 15">
          <a:extLst>
            <a:ext uri="{FF2B5EF4-FFF2-40B4-BE49-F238E27FC236}">
              <a16:creationId xmlns:a16="http://schemas.microsoft.com/office/drawing/2014/main" id="{00000000-0008-0000-1300-0000C8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41" name="Text Box 15">
          <a:extLst>
            <a:ext uri="{FF2B5EF4-FFF2-40B4-BE49-F238E27FC236}">
              <a16:creationId xmlns:a16="http://schemas.microsoft.com/office/drawing/2014/main" id="{00000000-0008-0000-1300-0000C9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42" name="Text Box 15">
          <a:extLst>
            <a:ext uri="{FF2B5EF4-FFF2-40B4-BE49-F238E27FC236}">
              <a16:creationId xmlns:a16="http://schemas.microsoft.com/office/drawing/2014/main" id="{00000000-0008-0000-1300-0000CA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43" name="Text Box 15">
          <a:extLst>
            <a:ext uri="{FF2B5EF4-FFF2-40B4-BE49-F238E27FC236}">
              <a16:creationId xmlns:a16="http://schemas.microsoft.com/office/drawing/2014/main" id="{00000000-0008-0000-1300-0000CB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44" name="Text Box 15">
          <a:extLst>
            <a:ext uri="{FF2B5EF4-FFF2-40B4-BE49-F238E27FC236}">
              <a16:creationId xmlns:a16="http://schemas.microsoft.com/office/drawing/2014/main" id="{00000000-0008-0000-1300-0000CC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45" name="Text Box 15">
          <a:extLst>
            <a:ext uri="{FF2B5EF4-FFF2-40B4-BE49-F238E27FC236}">
              <a16:creationId xmlns:a16="http://schemas.microsoft.com/office/drawing/2014/main" id="{00000000-0008-0000-1300-0000CD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46" name="Text Box 15">
          <a:extLst>
            <a:ext uri="{FF2B5EF4-FFF2-40B4-BE49-F238E27FC236}">
              <a16:creationId xmlns:a16="http://schemas.microsoft.com/office/drawing/2014/main" id="{00000000-0008-0000-1300-0000CE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47" name="Text Box 15">
          <a:extLst>
            <a:ext uri="{FF2B5EF4-FFF2-40B4-BE49-F238E27FC236}">
              <a16:creationId xmlns:a16="http://schemas.microsoft.com/office/drawing/2014/main" id="{00000000-0008-0000-1300-0000CF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48" name="Text Box 15">
          <a:extLst>
            <a:ext uri="{FF2B5EF4-FFF2-40B4-BE49-F238E27FC236}">
              <a16:creationId xmlns:a16="http://schemas.microsoft.com/office/drawing/2014/main" id="{00000000-0008-0000-1300-0000D0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49" name="Text Box 15">
          <a:extLst>
            <a:ext uri="{FF2B5EF4-FFF2-40B4-BE49-F238E27FC236}">
              <a16:creationId xmlns:a16="http://schemas.microsoft.com/office/drawing/2014/main" id="{00000000-0008-0000-1300-0000D1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50" name="Text Box 15">
          <a:extLst>
            <a:ext uri="{FF2B5EF4-FFF2-40B4-BE49-F238E27FC236}">
              <a16:creationId xmlns:a16="http://schemas.microsoft.com/office/drawing/2014/main" id="{00000000-0008-0000-1300-0000D2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51" name="Text Box 15">
          <a:extLst>
            <a:ext uri="{FF2B5EF4-FFF2-40B4-BE49-F238E27FC236}">
              <a16:creationId xmlns:a16="http://schemas.microsoft.com/office/drawing/2014/main" id="{00000000-0008-0000-1300-0000D3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52" name="Text Box 15">
          <a:extLst>
            <a:ext uri="{FF2B5EF4-FFF2-40B4-BE49-F238E27FC236}">
              <a16:creationId xmlns:a16="http://schemas.microsoft.com/office/drawing/2014/main" id="{00000000-0008-0000-1300-0000D4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53" name="Text Box 15">
          <a:extLst>
            <a:ext uri="{FF2B5EF4-FFF2-40B4-BE49-F238E27FC236}">
              <a16:creationId xmlns:a16="http://schemas.microsoft.com/office/drawing/2014/main" id="{00000000-0008-0000-1300-0000D5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54" name="Text Box 15">
          <a:extLst>
            <a:ext uri="{FF2B5EF4-FFF2-40B4-BE49-F238E27FC236}">
              <a16:creationId xmlns:a16="http://schemas.microsoft.com/office/drawing/2014/main" id="{00000000-0008-0000-1300-0000D6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055" name="Text Box 15">
          <a:extLst>
            <a:ext uri="{FF2B5EF4-FFF2-40B4-BE49-F238E27FC236}">
              <a16:creationId xmlns:a16="http://schemas.microsoft.com/office/drawing/2014/main" id="{00000000-0008-0000-1300-0000D70F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056" name="Text Box 15">
          <a:extLst>
            <a:ext uri="{FF2B5EF4-FFF2-40B4-BE49-F238E27FC236}">
              <a16:creationId xmlns:a16="http://schemas.microsoft.com/office/drawing/2014/main" id="{00000000-0008-0000-1300-0000D80F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057" name="Text Box 15">
          <a:extLst>
            <a:ext uri="{FF2B5EF4-FFF2-40B4-BE49-F238E27FC236}">
              <a16:creationId xmlns:a16="http://schemas.microsoft.com/office/drawing/2014/main" id="{00000000-0008-0000-1300-0000D90F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058" name="Text Box 15">
          <a:extLst>
            <a:ext uri="{FF2B5EF4-FFF2-40B4-BE49-F238E27FC236}">
              <a16:creationId xmlns:a16="http://schemas.microsoft.com/office/drawing/2014/main" id="{00000000-0008-0000-1300-0000DA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059" name="Text Box 15">
          <a:extLst>
            <a:ext uri="{FF2B5EF4-FFF2-40B4-BE49-F238E27FC236}">
              <a16:creationId xmlns:a16="http://schemas.microsoft.com/office/drawing/2014/main" id="{00000000-0008-0000-1300-0000DB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060" name="Text Box 15">
          <a:extLst>
            <a:ext uri="{FF2B5EF4-FFF2-40B4-BE49-F238E27FC236}">
              <a16:creationId xmlns:a16="http://schemas.microsoft.com/office/drawing/2014/main" id="{00000000-0008-0000-1300-0000DC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61" name="Text Box 15">
          <a:extLst>
            <a:ext uri="{FF2B5EF4-FFF2-40B4-BE49-F238E27FC236}">
              <a16:creationId xmlns:a16="http://schemas.microsoft.com/office/drawing/2014/main" id="{00000000-0008-0000-1300-0000DD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62" name="Text Box 15">
          <a:extLst>
            <a:ext uri="{FF2B5EF4-FFF2-40B4-BE49-F238E27FC236}">
              <a16:creationId xmlns:a16="http://schemas.microsoft.com/office/drawing/2014/main" id="{00000000-0008-0000-1300-0000DE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63" name="Text Box 15">
          <a:extLst>
            <a:ext uri="{FF2B5EF4-FFF2-40B4-BE49-F238E27FC236}">
              <a16:creationId xmlns:a16="http://schemas.microsoft.com/office/drawing/2014/main" id="{00000000-0008-0000-1300-0000DF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64" name="Text Box 15">
          <a:extLst>
            <a:ext uri="{FF2B5EF4-FFF2-40B4-BE49-F238E27FC236}">
              <a16:creationId xmlns:a16="http://schemas.microsoft.com/office/drawing/2014/main" id="{00000000-0008-0000-1300-0000E0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65" name="Text Box 15">
          <a:extLst>
            <a:ext uri="{FF2B5EF4-FFF2-40B4-BE49-F238E27FC236}">
              <a16:creationId xmlns:a16="http://schemas.microsoft.com/office/drawing/2014/main" id="{00000000-0008-0000-1300-0000E1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66" name="Text Box 15">
          <a:extLst>
            <a:ext uri="{FF2B5EF4-FFF2-40B4-BE49-F238E27FC236}">
              <a16:creationId xmlns:a16="http://schemas.microsoft.com/office/drawing/2014/main" id="{00000000-0008-0000-1300-0000E2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67" name="Text Box 15">
          <a:extLst>
            <a:ext uri="{FF2B5EF4-FFF2-40B4-BE49-F238E27FC236}">
              <a16:creationId xmlns:a16="http://schemas.microsoft.com/office/drawing/2014/main" id="{00000000-0008-0000-1300-0000E3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68" name="Text Box 15">
          <a:extLst>
            <a:ext uri="{FF2B5EF4-FFF2-40B4-BE49-F238E27FC236}">
              <a16:creationId xmlns:a16="http://schemas.microsoft.com/office/drawing/2014/main" id="{00000000-0008-0000-1300-0000E4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69" name="Text Box 15">
          <a:extLst>
            <a:ext uri="{FF2B5EF4-FFF2-40B4-BE49-F238E27FC236}">
              <a16:creationId xmlns:a16="http://schemas.microsoft.com/office/drawing/2014/main" id="{00000000-0008-0000-1300-0000E5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70" name="Text Box 15">
          <a:extLst>
            <a:ext uri="{FF2B5EF4-FFF2-40B4-BE49-F238E27FC236}">
              <a16:creationId xmlns:a16="http://schemas.microsoft.com/office/drawing/2014/main" id="{00000000-0008-0000-1300-0000E6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071" name="Text Box 15">
          <a:extLst>
            <a:ext uri="{FF2B5EF4-FFF2-40B4-BE49-F238E27FC236}">
              <a16:creationId xmlns:a16="http://schemas.microsoft.com/office/drawing/2014/main" id="{00000000-0008-0000-1300-0000E70F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072" name="Text Box 15">
          <a:extLst>
            <a:ext uri="{FF2B5EF4-FFF2-40B4-BE49-F238E27FC236}">
              <a16:creationId xmlns:a16="http://schemas.microsoft.com/office/drawing/2014/main" id="{00000000-0008-0000-1300-0000E80F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073" name="Text Box 15">
          <a:extLst>
            <a:ext uri="{FF2B5EF4-FFF2-40B4-BE49-F238E27FC236}">
              <a16:creationId xmlns:a16="http://schemas.microsoft.com/office/drawing/2014/main" id="{00000000-0008-0000-1300-0000E90F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074" name="Text Box 15">
          <a:extLst>
            <a:ext uri="{FF2B5EF4-FFF2-40B4-BE49-F238E27FC236}">
              <a16:creationId xmlns:a16="http://schemas.microsoft.com/office/drawing/2014/main" id="{00000000-0008-0000-1300-0000EA0F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075" name="Text Box 15">
          <a:extLst>
            <a:ext uri="{FF2B5EF4-FFF2-40B4-BE49-F238E27FC236}">
              <a16:creationId xmlns:a16="http://schemas.microsoft.com/office/drawing/2014/main" id="{00000000-0008-0000-1300-0000EB0F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076" name="Text Box 15">
          <a:extLst>
            <a:ext uri="{FF2B5EF4-FFF2-40B4-BE49-F238E27FC236}">
              <a16:creationId xmlns:a16="http://schemas.microsoft.com/office/drawing/2014/main" id="{00000000-0008-0000-1300-0000EC0F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077" name="Text Box 15">
          <a:extLst>
            <a:ext uri="{FF2B5EF4-FFF2-40B4-BE49-F238E27FC236}">
              <a16:creationId xmlns:a16="http://schemas.microsoft.com/office/drawing/2014/main" id="{00000000-0008-0000-1300-0000ED0F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078" name="Text Box 15">
          <a:extLst>
            <a:ext uri="{FF2B5EF4-FFF2-40B4-BE49-F238E27FC236}">
              <a16:creationId xmlns:a16="http://schemas.microsoft.com/office/drawing/2014/main" id="{00000000-0008-0000-1300-0000EE0F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079" name="Text Box 15">
          <a:extLst>
            <a:ext uri="{FF2B5EF4-FFF2-40B4-BE49-F238E27FC236}">
              <a16:creationId xmlns:a16="http://schemas.microsoft.com/office/drawing/2014/main" id="{00000000-0008-0000-1300-0000EF0F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80" name="Text Box 15">
          <a:extLst>
            <a:ext uri="{FF2B5EF4-FFF2-40B4-BE49-F238E27FC236}">
              <a16:creationId xmlns:a16="http://schemas.microsoft.com/office/drawing/2014/main" id="{00000000-0008-0000-1300-0000F0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81" name="Text Box 15">
          <a:extLst>
            <a:ext uri="{FF2B5EF4-FFF2-40B4-BE49-F238E27FC236}">
              <a16:creationId xmlns:a16="http://schemas.microsoft.com/office/drawing/2014/main" id="{00000000-0008-0000-1300-0000F1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082" name="Text Box 15">
          <a:extLst>
            <a:ext uri="{FF2B5EF4-FFF2-40B4-BE49-F238E27FC236}">
              <a16:creationId xmlns:a16="http://schemas.microsoft.com/office/drawing/2014/main" id="{00000000-0008-0000-1300-0000F20F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83" name="Text Box 15">
          <a:extLst>
            <a:ext uri="{FF2B5EF4-FFF2-40B4-BE49-F238E27FC236}">
              <a16:creationId xmlns:a16="http://schemas.microsoft.com/office/drawing/2014/main" id="{00000000-0008-0000-1300-0000F3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84" name="Text Box 15">
          <a:extLst>
            <a:ext uri="{FF2B5EF4-FFF2-40B4-BE49-F238E27FC236}">
              <a16:creationId xmlns:a16="http://schemas.microsoft.com/office/drawing/2014/main" id="{00000000-0008-0000-1300-0000F4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85" name="Text Box 15">
          <a:extLst>
            <a:ext uri="{FF2B5EF4-FFF2-40B4-BE49-F238E27FC236}">
              <a16:creationId xmlns:a16="http://schemas.microsoft.com/office/drawing/2014/main" id="{00000000-0008-0000-1300-0000F5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86" name="Text Box 15">
          <a:extLst>
            <a:ext uri="{FF2B5EF4-FFF2-40B4-BE49-F238E27FC236}">
              <a16:creationId xmlns:a16="http://schemas.microsoft.com/office/drawing/2014/main" id="{00000000-0008-0000-1300-0000F6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87" name="Text Box 15">
          <a:extLst>
            <a:ext uri="{FF2B5EF4-FFF2-40B4-BE49-F238E27FC236}">
              <a16:creationId xmlns:a16="http://schemas.microsoft.com/office/drawing/2014/main" id="{00000000-0008-0000-1300-0000F7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88" name="Text Box 15">
          <a:extLst>
            <a:ext uri="{FF2B5EF4-FFF2-40B4-BE49-F238E27FC236}">
              <a16:creationId xmlns:a16="http://schemas.microsoft.com/office/drawing/2014/main" id="{00000000-0008-0000-1300-0000F8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89" name="Text Box 15">
          <a:extLst>
            <a:ext uri="{FF2B5EF4-FFF2-40B4-BE49-F238E27FC236}">
              <a16:creationId xmlns:a16="http://schemas.microsoft.com/office/drawing/2014/main" id="{00000000-0008-0000-1300-0000F9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90" name="Text Box 15">
          <a:extLst>
            <a:ext uri="{FF2B5EF4-FFF2-40B4-BE49-F238E27FC236}">
              <a16:creationId xmlns:a16="http://schemas.microsoft.com/office/drawing/2014/main" id="{00000000-0008-0000-1300-0000FA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91" name="Text Box 15">
          <a:extLst>
            <a:ext uri="{FF2B5EF4-FFF2-40B4-BE49-F238E27FC236}">
              <a16:creationId xmlns:a16="http://schemas.microsoft.com/office/drawing/2014/main" id="{00000000-0008-0000-1300-0000FB0F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092" name="Text Box 15">
          <a:extLst>
            <a:ext uri="{FF2B5EF4-FFF2-40B4-BE49-F238E27FC236}">
              <a16:creationId xmlns:a16="http://schemas.microsoft.com/office/drawing/2014/main" id="{00000000-0008-0000-1300-0000FC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093" name="Text Box 15">
          <a:extLst>
            <a:ext uri="{FF2B5EF4-FFF2-40B4-BE49-F238E27FC236}">
              <a16:creationId xmlns:a16="http://schemas.microsoft.com/office/drawing/2014/main" id="{00000000-0008-0000-1300-0000FD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094" name="Text Box 15">
          <a:extLst>
            <a:ext uri="{FF2B5EF4-FFF2-40B4-BE49-F238E27FC236}">
              <a16:creationId xmlns:a16="http://schemas.microsoft.com/office/drawing/2014/main" id="{00000000-0008-0000-1300-0000FE0F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095" name="Text Box 15">
          <a:extLst>
            <a:ext uri="{FF2B5EF4-FFF2-40B4-BE49-F238E27FC236}">
              <a16:creationId xmlns:a16="http://schemas.microsoft.com/office/drawing/2014/main" id="{00000000-0008-0000-1300-0000FF0F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096" name="Text Box 15">
          <a:extLst>
            <a:ext uri="{FF2B5EF4-FFF2-40B4-BE49-F238E27FC236}">
              <a16:creationId xmlns:a16="http://schemas.microsoft.com/office/drawing/2014/main" id="{00000000-0008-0000-1300-000000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097" name="Text Box 15">
          <a:extLst>
            <a:ext uri="{FF2B5EF4-FFF2-40B4-BE49-F238E27FC236}">
              <a16:creationId xmlns:a16="http://schemas.microsoft.com/office/drawing/2014/main" id="{00000000-0008-0000-1300-000001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98" name="Text Box 15">
          <a:extLst>
            <a:ext uri="{FF2B5EF4-FFF2-40B4-BE49-F238E27FC236}">
              <a16:creationId xmlns:a16="http://schemas.microsoft.com/office/drawing/2014/main" id="{00000000-0008-0000-1300-000002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099" name="Text Box 15">
          <a:extLst>
            <a:ext uri="{FF2B5EF4-FFF2-40B4-BE49-F238E27FC236}">
              <a16:creationId xmlns:a16="http://schemas.microsoft.com/office/drawing/2014/main" id="{00000000-0008-0000-1300-000003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00" name="Text Box 15">
          <a:extLst>
            <a:ext uri="{FF2B5EF4-FFF2-40B4-BE49-F238E27FC236}">
              <a16:creationId xmlns:a16="http://schemas.microsoft.com/office/drawing/2014/main" id="{00000000-0008-0000-1300-000004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01" name="Text Box 15">
          <a:extLst>
            <a:ext uri="{FF2B5EF4-FFF2-40B4-BE49-F238E27FC236}">
              <a16:creationId xmlns:a16="http://schemas.microsoft.com/office/drawing/2014/main" id="{00000000-0008-0000-1300-000005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02" name="Text Box 15">
          <a:extLst>
            <a:ext uri="{FF2B5EF4-FFF2-40B4-BE49-F238E27FC236}">
              <a16:creationId xmlns:a16="http://schemas.microsoft.com/office/drawing/2014/main" id="{00000000-0008-0000-1300-000006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03" name="Text Box 15">
          <a:extLst>
            <a:ext uri="{FF2B5EF4-FFF2-40B4-BE49-F238E27FC236}">
              <a16:creationId xmlns:a16="http://schemas.microsoft.com/office/drawing/2014/main" id="{00000000-0008-0000-1300-000007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04" name="Text Box 15">
          <a:extLst>
            <a:ext uri="{FF2B5EF4-FFF2-40B4-BE49-F238E27FC236}">
              <a16:creationId xmlns:a16="http://schemas.microsoft.com/office/drawing/2014/main" id="{00000000-0008-0000-1300-000008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05" name="Text Box 15">
          <a:extLst>
            <a:ext uri="{FF2B5EF4-FFF2-40B4-BE49-F238E27FC236}">
              <a16:creationId xmlns:a16="http://schemas.microsoft.com/office/drawing/2014/main" id="{00000000-0008-0000-1300-000009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06" name="Text Box 15">
          <a:extLst>
            <a:ext uri="{FF2B5EF4-FFF2-40B4-BE49-F238E27FC236}">
              <a16:creationId xmlns:a16="http://schemas.microsoft.com/office/drawing/2014/main" id="{00000000-0008-0000-1300-00000A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07" name="Text Box 15">
          <a:extLst>
            <a:ext uri="{FF2B5EF4-FFF2-40B4-BE49-F238E27FC236}">
              <a16:creationId xmlns:a16="http://schemas.microsoft.com/office/drawing/2014/main" id="{00000000-0008-0000-1300-00000B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08" name="Text Box 15">
          <a:extLst>
            <a:ext uri="{FF2B5EF4-FFF2-40B4-BE49-F238E27FC236}">
              <a16:creationId xmlns:a16="http://schemas.microsoft.com/office/drawing/2014/main" id="{00000000-0008-0000-1300-00000C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09" name="Text Box 15">
          <a:extLst>
            <a:ext uri="{FF2B5EF4-FFF2-40B4-BE49-F238E27FC236}">
              <a16:creationId xmlns:a16="http://schemas.microsoft.com/office/drawing/2014/main" id="{00000000-0008-0000-1300-00000D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10" name="Text Box 15">
          <a:extLst>
            <a:ext uri="{FF2B5EF4-FFF2-40B4-BE49-F238E27FC236}">
              <a16:creationId xmlns:a16="http://schemas.microsoft.com/office/drawing/2014/main" id="{00000000-0008-0000-1300-00000E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111" name="Text Box 15">
          <a:extLst>
            <a:ext uri="{FF2B5EF4-FFF2-40B4-BE49-F238E27FC236}">
              <a16:creationId xmlns:a16="http://schemas.microsoft.com/office/drawing/2014/main" id="{00000000-0008-0000-1300-00000F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112" name="Text Box 15">
          <a:extLst>
            <a:ext uri="{FF2B5EF4-FFF2-40B4-BE49-F238E27FC236}">
              <a16:creationId xmlns:a16="http://schemas.microsoft.com/office/drawing/2014/main" id="{00000000-0008-0000-1300-000010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113" name="Text Box 15">
          <a:extLst>
            <a:ext uri="{FF2B5EF4-FFF2-40B4-BE49-F238E27FC236}">
              <a16:creationId xmlns:a16="http://schemas.microsoft.com/office/drawing/2014/main" id="{00000000-0008-0000-1300-000011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14" name="Text Box 15">
          <a:extLst>
            <a:ext uri="{FF2B5EF4-FFF2-40B4-BE49-F238E27FC236}">
              <a16:creationId xmlns:a16="http://schemas.microsoft.com/office/drawing/2014/main" id="{00000000-0008-0000-1300-000012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15" name="Text Box 15">
          <a:extLst>
            <a:ext uri="{FF2B5EF4-FFF2-40B4-BE49-F238E27FC236}">
              <a16:creationId xmlns:a16="http://schemas.microsoft.com/office/drawing/2014/main" id="{00000000-0008-0000-1300-000013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16" name="Text Box 15">
          <a:extLst>
            <a:ext uri="{FF2B5EF4-FFF2-40B4-BE49-F238E27FC236}">
              <a16:creationId xmlns:a16="http://schemas.microsoft.com/office/drawing/2014/main" id="{00000000-0008-0000-1300-000014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17" name="Text Box 15">
          <a:extLst>
            <a:ext uri="{FF2B5EF4-FFF2-40B4-BE49-F238E27FC236}">
              <a16:creationId xmlns:a16="http://schemas.microsoft.com/office/drawing/2014/main" id="{00000000-0008-0000-1300-000015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18" name="Text Box 15">
          <a:extLst>
            <a:ext uri="{FF2B5EF4-FFF2-40B4-BE49-F238E27FC236}">
              <a16:creationId xmlns:a16="http://schemas.microsoft.com/office/drawing/2014/main" id="{00000000-0008-0000-1300-000016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19" name="Text Box 15">
          <a:extLst>
            <a:ext uri="{FF2B5EF4-FFF2-40B4-BE49-F238E27FC236}">
              <a16:creationId xmlns:a16="http://schemas.microsoft.com/office/drawing/2014/main" id="{00000000-0008-0000-1300-000017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20" name="Text Box 15">
          <a:extLst>
            <a:ext uri="{FF2B5EF4-FFF2-40B4-BE49-F238E27FC236}">
              <a16:creationId xmlns:a16="http://schemas.microsoft.com/office/drawing/2014/main" id="{00000000-0008-0000-1300-000018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21" name="Text Box 15">
          <a:extLst>
            <a:ext uri="{FF2B5EF4-FFF2-40B4-BE49-F238E27FC236}">
              <a16:creationId xmlns:a16="http://schemas.microsoft.com/office/drawing/2014/main" id="{00000000-0008-0000-1300-000019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22" name="Text Box 15">
          <a:extLst>
            <a:ext uri="{FF2B5EF4-FFF2-40B4-BE49-F238E27FC236}">
              <a16:creationId xmlns:a16="http://schemas.microsoft.com/office/drawing/2014/main" id="{00000000-0008-0000-1300-00001A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23" name="Text Box 15">
          <a:extLst>
            <a:ext uri="{FF2B5EF4-FFF2-40B4-BE49-F238E27FC236}">
              <a16:creationId xmlns:a16="http://schemas.microsoft.com/office/drawing/2014/main" id="{00000000-0008-0000-1300-00001B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24" name="Text Box 15">
          <a:extLst>
            <a:ext uri="{FF2B5EF4-FFF2-40B4-BE49-F238E27FC236}">
              <a16:creationId xmlns:a16="http://schemas.microsoft.com/office/drawing/2014/main" id="{00000000-0008-0000-1300-00001C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125" name="Text Box 15">
          <a:extLst>
            <a:ext uri="{FF2B5EF4-FFF2-40B4-BE49-F238E27FC236}">
              <a16:creationId xmlns:a16="http://schemas.microsoft.com/office/drawing/2014/main" id="{00000000-0008-0000-1300-00001D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126" name="Text Box 15">
          <a:extLst>
            <a:ext uri="{FF2B5EF4-FFF2-40B4-BE49-F238E27FC236}">
              <a16:creationId xmlns:a16="http://schemas.microsoft.com/office/drawing/2014/main" id="{00000000-0008-0000-1300-00001E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127" name="Text Box 15">
          <a:extLst>
            <a:ext uri="{FF2B5EF4-FFF2-40B4-BE49-F238E27FC236}">
              <a16:creationId xmlns:a16="http://schemas.microsoft.com/office/drawing/2014/main" id="{00000000-0008-0000-1300-00001F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128" name="Text Box 15">
          <a:extLst>
            <a:ext uri="{FF2B5EF4-FFF2-40B4-BE49-F238E27FC236}">
              <a16:creationId xmlns:a16="http://schemas.microsoft.com/office/drawing/2014/main" id="{00000000-0008-0000-1300-000020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129" name="Text Box 15">
          <a:extLst>
            <a:ext uri="{FF2B5EF4-FFF2-40B4-BE49-F238E27FC236}">
              <a16:creationId xmlns:a16="http://schemas.microsoft.com/office/drawing/2014/main" id="{00000000-0008-0000-1300-000021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130" name="Text Box 15">
          <a:extLst>
            <a:ext uri="{FF2B5EF4-FFF2-40B4-BE49-F238E27FC236}">
              <a16:creationId xmlns:a16="http://schemas.microsoft.com/office/drawing/2014/main" id="{00000000-0008-0000-1300-000022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131" name="Text Box 15">
          <a:extLst>
            <a:ext uri="{FF2B5EF4-FFF2-40B4-BE49-F238E27FC236}">
              <a16:creationId xmlns:a16="http://schemas.microsoft.com/office/drawing/2014/main" id="{00000000-0008-0000-1300-000023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132" name="Text Box 15">
          <a:extLst>
            <a:ext uri="{FF2B5EF4-FFF2-40B4-BE49-F238E27FC236}">
              <a16:creationId xmlns:a16="http://schemas.microsoft.com/office/drawing/2014/main" id="{00000000-0008-0000-1300-000024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133" name="Text Box 15">
          <a:extLst>
            <a:ext uri="{FF2B5EF4-FFF2-40B4-BE49-F238E27FC236}">
              <a16:creationId xmlns:a16="http://schemas.microsoft.com/office/drawing/2014/main" id="{00000000-0008-0000-1300-000025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34" name="Text Box 15">
          <a:extLst>
            <a:ext uri="{FF2B5EF4-FFF2-40B4-BE49-F238E27FC236}">
              <a16:creationId xmlns:a16="http://schemas.microsoft.com/office/drawing/2014/main" id="{00000000-0008-0000-1300-000026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35" name="Text Box 15">
          <a:extLst>
            <a:ext uri="{FF2B5EF4-FFF2-40B4-BE49-F238E27FC236}">
              <a16:creationId xmlns:a16="http://schemas.microsoft.com/office/drawing/2014/main" id="{00000000-0008-0000-1300-000027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36" name="Text Box 15">
          <a:extLst>
            <a:ext uri="{FF2B5EF4-FFF2-40B4-BE49-F238E27FC236}">
              <a16:creationId xmlns:a16="http://schemas.microsoft.com/office/drawing/2014/main" id="{00000000-0008-0000-1300-000028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37" name="Text Box 15">
          <a:extLst>
            <a:ext uri="{FF2B5EF4-FFF2-40B4-BE49-F238E27FC236}">
              <a16:creationId xmlns:a16="http://schemas.microsoft.com/office/drawing/2014/main" id="{00000000-0008-0000-1300-000029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38" name="Text Box 15">
          <a:extLst>
            <a:ext uri="{FF2B5EF4-FFF2-40B4-BE49-F238E27FC236}">
              <a16:creationId xmlns:a16="http://schemas.microsoft.com/office/drawing/2014/main" id="{00000000-0008-0000-1300-00002A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39" name="Text Box 15">
          <a:extLst>
            <a:ext uri="{FF2B5EF4-FFF2-40B4-BE49-F238E27FC236}">
              <a16:creationId xmlns:a16="http://schemas.microsoft.com/office/drawing/2014/main" id="{00000000-0008-0000-1300-00002B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40" name="Text Box 15">
          <a:extLst>
            <a:ext uri="{FF2B5EF4-FFF2-40B4-BE49-F238E27FC236}">
              <a16:creationId xmlns:a16="http://schemas.microsoft.com/office/drawing/2014/main" id="{00000000-0008-0000-1300-00002C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41" name="Text Box 15">
          <a:extLst>
            <a:ext uri="{FF2B5EF4-FFF2-40B4-BE49-F238E27FC236}">
              <a16:creationId xmlns:a16="http://schemas.microsoft.com/office/drawing/2014/main" id="{00000000-0008-0000-1300-00002D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42" name="Text Box 15">
          <a:extLst>
            <a:ext uri="{FF2B5EF4-FFF2-40B4-BE49-F238E27FC236}">
              <a16:creationId xmlns:a16="http://schemas.microsoft.com/office/drawing/2014/main" id="{00000000-0008-0000-1300-00002E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43" name="Text Box 15">
          <a:extLst>
            <a:ext uri="{FF2B5EF4-FFF2-40B4-BE49-F238E27FC236}">
              <a16:creationId xmlns:a16="http://schemas.microsoft.com/office/drawing/2014/main" id="{00000000-0008-0000-1300-00002F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44" name="Text Box 15">
          <a:extLst>
            <a:ext uri="{FF2B5EF4-FFF2-40B4-BE49-F238E27FC236}">
              <a16:creationId xmlns:a16="http://schemas.microsoft.com/office/drawing/2014/main" id="{00000000-0008-0000-1300-000030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45" name="Text Box 15">
          <a:extLst>
            <a:ext uri="{FF2B5EF4-FFF2-40B4-BE49-F238E27FC236}">
              <a16:creationId xmlns:a16="http://schemas.microsoft.com/office/drawing/2014/main" id="{00000000-0008-0000-1300-000031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46" name="Text Box 15">
          <a:extLst>
            <a:ext uri="{FF2B5EF4-FFF2-40B4-BE49-F238E27FC236}">
              <a16:creationId xmlns:a16="http://schemas.microsoft.com/office/drawing/2014/main" id="{00000000-0008-0000-1300-000032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147" name="Text Box 15">
          <a:extLst>
            <a:ext uri="{FF2B5EF4-FFF2-40B4-BE49-F238E27FC236}">
              <a16:creationId xmlns:a16="http://schemas.microsoft.com/office/drawing/2014/main" id="{00000000-0008-0000-1300-000033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148" name="Text Box 15">
          <a:extLst>
            <a:ext uri="{FF2B5EF4-FFF2-40B4-BE49-F238E27FC236}">
              <a16:creationId xmlns:a16="http://schemas.microsoft.com/office/drawing/2014/main" id="{00000000-0008-0000-1300-000034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149" name="Text Box 15">
          <a:extLst>
            <a:ext uri="{FF2B5EF4-FFF2-40B4-BE49-F238E27FC236}">
              <a16:creationId xmlns:a16="http://schemas.microsoft.com/office/drawing/2014/main" id="{00000000-0008-0000-1300-000035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50" name="Text Box 15">
          <a:extLst>
            <a:ext uri="{FF2B5EF4-FFF2-40B4-BE49-F238E27FC236}">
              <a16:creationId xmlns:a16="http://schemas.microsoft.com/office/drawing/2014/main" id="{00000000-0008-0000-1300-000036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51" name="Text Box 15">
          <a:extLst>
            <a:ext uri="{FF2B5EF4-FFF2-40B4-BE49-F238E27FC236}">
              <a16:creationId xmlns:a16="http://schemas.microsoft.com/office/drawing/2014/main" id="{00000000-0008-0000-1300-000037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52" name="Text Box 15">
          <a:extLst>
            <a:ext uri="{FF2B5EF4-FFF2-40B4-BE49-F238E27FC236}">
              <a16:creationId xmlns:a16="http://schemas.microsoft.com/office/drawing/2014/main" id="{00000000-0008-0000-1300-000038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53" name="Text Box 15">
          <a:extLst>
            <a:ext uri="{FF2B5EF4-FFF2-40B4-BE49-F238E27FC236}">
              <a16:creationId xmlns:a16="http://schemas.microsoft.com/office/drawing/2014/main" id="{00000000-0008-0000-1300-000039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54" name="Text Box 15">
          <a:extLst>
            <a:ext uri="{FF2B5EF4-FFF2-40B4-BE49-F238E27FC236}">
              <a16:creationId xmlns:a16="http://schemas.microsoft.com/office/drawing/2014/main" id="{00000000-0008-0000-1300-00003A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55" name="Text Box 15">
          <a:extLst>
            <a:ext uri="{FF2B5EF4-FFF2-40B4-BE49-F238E27FC236}">
              <a16:creationId xmlns:a16="http://schemas.microsoft.com/office/drawing/2014/main" id="{00000000-0008-0000-1300-00003B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56" name="Text Box 15">
          <a:extLst>
            <a:ext uri="{FF2B5EF4-FFF2-40B4-BE49-F238E27FC236}">
              <a16:creationId xmlns:a16="http://schemas.microsoft.com/office/drawing/2014/main" id="{00000000-0008-0000-1300-00003C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57" name="Text Box 15">
          <a:extLst>
            <a:ext uri="{FF2B5EF4-FFF2-40B4-BE49-F238E27FC236}">
              <a16:creationId xmlns:a16="http://schemas.microsoft.com/office/drawing/2014/main" id="{00000000-0008-0000-1300-00003D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58" name="Text Box 15">
          <a:extLst>
            <a:ext uri="{FF2B5EF4-FFF2-40B4-BE49-F238E27FC236}">
              <a16:creationId xmlns:a16="http://schemas.microsoft.com/office/drawing/2014/main" id="{00000000-0008-0000-1300-00003E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59" name="Text Box 15">
          <a:extLst>
            <a:ext uri="{FF2B5EF4-FFF2-40B4-BE49-F238E27FC236}">
              <a16:creationId xmlns:a16="http://schemas.microsoft.com/office/drawing/2014/main" id="{00000000-0008-0000-1300-00003F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60" name="Text Box 15">
          <a:extLst>
            <a:ext uri="{FF2B5EF4-FFF2-40B4-BE49-F238E27FC236}">
              <a16:creationId xmlns:a16="http://schemas.microsoft.com/office/drawing/2014/main" id="{00000000-0008-0000-1300-000040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161" name="Text Box 15">
          <a:extLst>
            <a:ext uri="{FF2B5EF4-FFF2-40B4-BE49-F238E27FC236}">
              <a16:creationId xmlns:a16="http://schemas.microsoft.com/office/drawing/2014/main" id="{00000000-0008-0000-1300-000041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162" name="Text Box 15">
          <a:extLst>
            <a:ext uri="{FF2B5EF4-FFF2-40B4-BE49-F238E27FC236}">
              <a16:creationId xmlns:a16="http://schemas.microsoft.com/office/drawing/2014/main" id="{00000000-0008-0000-1300-000042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163" name="Text Box 15">
          <a:extLst>
            <a:ext uri="{FF2B5EF4-FFF2-40B4-BE49-F238E27FC236}">
              <a16:creationId xmlns:a16="http://schemas.microsoft.com/office/drawing/2014/main" id="{00000000-0008-0000-1300-000043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164" name="Text Box 15">
          <a:extLst>
            <a:ext uri="{FF2B5EF4-FFF2-40B4-BE49-F238E27FC236}">
              <a16:creationId xmlns:a16="http://schemas.microsoft.com/office/drawing/2014/main" id="{00000000-0008-0000-1300-000044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165" name="Text Box 15">
          <a:extLst>
            <a:ext uri="{FF2B5EF4-FFF2-40B4-BE49-F238E27FC236}">
              <a16:creationId xmlns:a16="http://schemas.microsoft.com/office/drawing/2014/main" id="{00000000-0008-0000-1300-000045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166" name="Text Box 15">
          <a:extLst>
            <a:ext uri="{FF2B5EF4-FFF2-40B4-BE49-F238E27FC236}">
              <a16:creationId xmlns:a16="http://schemas.microsoft.com/office/drawing/2014/main" id="{00000000-0008-0000-1300-000046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167" name="Text Box 15">
          <a:extLst>
            <a:ext uri="{FF2B5EF4-FFF2-40B4-BE49-F238E27FC236}">
              <a16:creationId xmlns:a16="http://schemas.microsoft.com/office/drawing/2014/main" id="{00000000-0008-0000-1300-000047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168" name="Text Box 15">
          <a:extLst>
            <a:ext uri="{FF2B5EF4-FFF2-40B4-BE49-F238E27FC236}">
              <a16:creationId xmlns:a16="http://schemas.microsoft.com/office/drawing/2014/main" id="{00000000-0008-0000-1300-000048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169" name="Text Box 15">
          <a:extLst>
            <a:ext uri="{FF2B5EF4-FFF2-40B4-BE49-F238E27FC236}">
              <a16:creationId xmlns:a16="http://schemas.microsoft.com/office/drawing/2014/main" id="{00000000-0008-0000-1300-000049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70" name="Text Box 15">
          <a:extLst>
            <a:ext uri="{FF2B5EF4-FFF2-40B4-BE49-F238E27FC236}">
              <a16:creationId xmlns:a16="http://schemas.microsoft.com/office/drawing/2014/main" id="{00000000-0008-0000-1300-00004A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71" name="Text Box 15">
          <a:extLst>
            <a:ext uri="{FF2B5EF4-FFF2-40B4-BE49-F238E27FC236}">
              <a16:creationId xmlns:a16="http://schemas.microsoft.com/office/drawing/2014/main" id="{00000000-0008-0000-1300-00004B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72" name="Text Box 15">
          <a:extLst>
            <a:ext uri="{FF2B5EF4-FFF2-40B4-BE49-F238E27FC236}">
              <a16:creationId xmlns:a16="http://schemas.microsoft.com/office/drawing/2014/main" id="{00000000-0008-0000-1300-00004C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73" name="Text Box 15">
          <a:extLst>
            <a:ext uri="{FF2B5EF4-FFF2-40B4-BE49-F238E27FC236}">
              <a16:creationId xmlns:a16="http://schemas.microsoft.com/office/drawing/2014/main" id="{00000000-0008-0000-1300-00004D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174" name="Text Box 15">
          <a:extLst>
            <a:ext uri="{FF2B5EF4-FFF2-40B4-BE49-F238E27FC236}">
              <a16:creationId xmlns:a16="http://schemas.microsoft.com/office/drawing/2014/main" id="{00000000-0008-0000-1300-00004E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175" name="Text Box 15">
          <a:extLst>
            <a:ext uri="{FF2B5EF4-FFF2-40B4-BE49-F238E27FC236}">
              <a16:creationId xmlns:a16="http://schemas.microsoft.com/office/drawing/2014/main" id="{00000000-0008-0000-1300-00004F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76" name="Text Box 15">
          <a:extLst>
            <a:ext uri="{FF2B5EF4-FFF2-40B4-BE49-F238E27FC236}">
              <a16:creationId xmlns:a16="http://schemas.microsoft.com/office/drawing/2014/main" id="{00000000-0008-0000-1300-000050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77" name="Text Box 15">
          <a:extLst>
            <a:ext uri="{FF2B5EF4-FFF2-40B4-BE49-F238E27FC236}">
              <a16:creationId xmlns:a16="http://schemas.microsoft.com/office/drawing/2014/main" id="{00000000-0008-0000-1300-000051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78" name="Text Box 15">
          <a:extLst>
            <a:ext uri="{FF2B5EF4-FFF2-40B4-BE49-F238E27FC236}">
              <a16:creationId xmlns:a16="http://schemas.microsoft.com/office/drawing/2014/main" id="{00000000-0008-0000-1300-000052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179" name="Text Box 15">
          <a:extLst>
            <a:ext uri="{FF2B5EF4-FFF2-40B4-BE49-F238E27FC236}">
              <a16:creationId xmlns:a16="http://schemas.microsoft.com/office/drawing/2014/main" id="{00000000-0008-0000-1300-000053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180" name="Text Box 15">
          <a:extLst>
            <a:ext uri="{FF2B5EF4-FFF2-40B4-BE49-F238E27FC236}">
              <a16:creationId xmlns:a16="http://schemas.microsoft.com/office/drawing/2014/main" id="{00000000-0008-0000-1300-000054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181" name="Text Box 15">
          <a:extLst>
            <a:ext uri="{FF2B5EF4-FFF2-40B4-BE49-F238E27FC236}">
              <a16:creationId xmlns:a16="http://schemas.microsoft.com/office/drawing/2014/main" id="{00000000-0008-0000-1300-000055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82" name="Text Box 15">
          <a:extLst>
            <a:ext uri="{FF2B5EF4-FFF2-40B4-BE49-F238E27FC236}">
              <a16:creationId xmlns:a16="http://schemas.microsoft.com/office/drawing/2014/main" id="{00000000-0008-0000-1300-000056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83" name="Text Box 15">
          <a:extLst>
            <a:ext uri="{FF2B5EF4-FFF2-40B4-BE49-F238E27FC236}">
              <a16:creationId xmlns:a16="http://schemas.microsoft.com/office/drawing/2014/main" id="{00000000-0008-0000-1300-000057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84" name="Text Box 15">
          <a:extLst>
            <a:ext uri="{FF2B5EF4-FFF2-40B4-BE49-F238E27FC236}">
              <a16:creationId xmlns:a16="http://schemas.microsoft.com/office/drawing/2014/main" id="{00000000-0008-0000-1300-000058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185" name="Text Box 15">
          <a:extLst>
            <a:ext uri="{FF2B5EF4-FFF2-40B4-BE49-F238E27FC236}">
              <a16:creationId xmlns:a16="http://schemas.microsoft.com/office/drawing/2014/main" id="{00000000-0008-0000-1300-000059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186" name="Text Box 15">
          <a:extLst>
            <a:ext uri="{FF2B5EF4-FFF2-40B4-BE49-F238E27FC236}">
              <a16:creationId xmlns:a16="http://schemas.microsoft.com/office/drawing/2014/main" id="{00000000-0008-0000-1300-00005A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187" name="Text Box 15">
          <a:extLst>
            <a:ext uri="{FF2B5EF4-FFF2-40B4-BE49-F238E27FC236}">
              <a16:creationId xmlns:a16="http://schemas.microsoft.com/office/drawing/2014/main" id="{00000000-0008-0000-1300-00005B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88" name="Text Box 15">
          <a:extLst>
            <a:ext uri="{FF2B5EF4-FFF2-40B4-BE49-F238E27FC236}">
              <a16:creationId xmlns:a16="http://schemas.microsoft.com/office/drawing/2014/main" id="{00000000-0008-0000-1300-00005C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89" name="Text Box 15">
          <a:extLst>
            <a:ext uri="{FF2B5EF4-FFF2-40B4-BE49-F238E27FC236}">
              <a16:creationId xmlns:a16="http://schemas.microsoft.com/office/drawing/2014/main" id="{00000000-0008-0000-1300-00005D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190" name="Text Box 15">
          <a:extLst>
            <a:ext uri="{FF2B5EF4-FFF2-40B4-BE49-F238E27FC236}">
              <a16:creationId xmlns:a16="http://schemas.microsoft.com/office/drawing/2014/main" id="{00000000-0008-0000-1300-00005E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191" name="Text Box 15">
          <a:extLst>
            <a:ext uri="{FF2B5EF4-FFF2-40B4-BE49-F238E27FC236}">
              <a16:creationId xmlns:a16="http://schemas.microsoft.com/office/drawing/2014/main" id="{00000000-0008-0000-1300-00005F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192" name="Text Box 15">
          <a:extLst>
            <a:ext uri="{FF2B5EF4-FFF2-40B4-BE49-F238E27FC236}">
              <a16:creationId xmlns:a16="http://schemas.microsoft.com/office/drawing/2014/main" id="{00000000-0008-0000-1300-000060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193" name="Text Box 15">
          <a:extLst>
            <a:ext uri="{FF2B5EF4-FFF2-40B4-BE49-F238E27FC236}">
              <a16:creationId xmlns:a16="http://schemas.microsoft.com/office/drawing/2014/main" id="{00000000-0008-0000-1300-000061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194" name="Text Box 15">
          <a:extLst>
            <a:ext uri="{FF2B5EF4-FFF2-40B4-BE49-F238E27FC236}">
              <a16:creationId xmlns:a16="http://schemas.microsoft.com/office/drawing/2014/main" id="{00000000-0008-0000-1300-00006210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195" name="Text Box 15">
          <a:extLst>
            <a:ext uri="{FF2B5EF4-FFF2-40B4-BE49-F238E27FC236}">
              <a16:creationId xmlns:a16="http://schemas.microsoft.com/office/drawing/2014/main" id="{00000000-0008-0000-1300-00006310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196" name="Text Box 15">
          <a:extLst>
            <a:ext uri="{FF2B5EF4-FFF2-40B4-BE49-F238E27FC236}">
              <a16:creationId xmlns:a16="http://schemas.microsoft.com/office/drawing/2014/main" id="{00000000-0008-0000-1300-00006410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197" name="Text Box 15">
          <a:extLst>
            <a:ext uri="{FF2B5EF4-FFF2-40B4-BE49-F238E27FC236}">
              <a16:creationId xmlns:a16="http://schemas.microsoft.com/office/drawing/2014/main" id="{00000000-0008-0000-1300-000065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198" name="Text Box 15">
          <a:extLst>
            <a:ext uri="{FF2B5EF4-FFF2-40B4-BE49-F238E27FC236}">
              <a16:creationId xmlns:a16="http://schemas.microsoft.com/office/drawing/2014/main" id="{00000000-0008-0000-1300-000066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199" name="Text Box 15">
          <a:extLst>
            <a:ext uri="{FF2B5EF4-FFF2-40B4-BE49-F238E27FC236}">
              <a16:creationId xmlns:a16="http://schemas.microsoft.com/office/drawing/2014/main" id="{00000000-0008-0000-1300-000067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200" name="Text Box 15">
          <a:extLst>
            <a:ext uri="{FF2B5EF4-FFF2-40B4-BE49-F238E27FC236}">
              <a16:creationId xmlns:a16="http://schemas.microsoft.com/office/drawing/2014/main" id="{00000000-0008-0000-1300-000068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201" name="Text Box 15">
          <a:extLst>
            <a:ext uri="{FF2B5EF4-FFF2-40B4-BE49-F238E27FC236}">
              <a16:creationId xmlns:a16="http://schemas.microsoft.com/office/drawing/2014/main" id="{00000000-0008-0000-1300-000069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202" name="Text Box 15">
          <a:extLst>
            <a:ext uri="{FF2B5EF4-FFF2-40B4-BE49-F238E27FC236}">
              <a16:creationId xmlns:a16="http://schemas.microsoft.com/office/drawing/2014/main" id="{00000000-0008-0000-1300-00006A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203" name="Text Box 15">
          <a:extLst>
            <a:ext uri="{FF2B5EF4-FFF2-40B4-BE49-F238E27FC236}">
              <a16:creationId xmlns:a16="http://schemas.microsoft.com/office/drawing/2014/main" id="{00000000-0008-0000-1300-00006B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204" name="Text Box 15">
          <a:extLst>
            <a:ext uri="{FF2B5EF4-FFF2-40B4-BE49-F238E27FC236}">
              <a16:creationId xmlns:a16="http://schemas.microsoft.com/office/drawing/2014/main" id="{00000000-0008-0000-1300-00006C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205" name="Text Box 15">
          <a:extLst>
            <a:ext uri="{FF2B5EF4-FFF2-40B4-BE49-F238E27FC236}">
              <a16:creationId xmlns:a16="http://schemas.microsoft.com/office/drawing/2014/main" id="{00000000-0008-0000-1300-00006D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206" name="Text Box 15">
          <a:extLst>
            <a:ext uri="{FF2B5EF4-FFF2-40B4-BE49-F238E27FC236}">
              <a16:creationId xmlns:a16="http://schemas.microsoft.com/office/drawing/2014/main" id="{00000000-0008-0000-1300-00006E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207" name="Text Box 15">
          <a:extLst>
            <a:ext uri="{FF2B5EF4-FFF2-40B4-BE49-F238E27FC236}">
              <a16:creationId xmlns:a16="http://schemas.microsoft.com/office/drawing/2014/main" id="{00000000-0008-0000-1300-00006F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208" name="Text Box 15">
          <a:extLst>
            <a:ext uri="{FF2B5EF4-FFF2-40B4-BE49-F238E27FC236}">
              <a16:creationId xmlns:a16="http://schemas.microsoft.com/office/drawing/2014/main" id="{00000000-0008-0000-1300-000070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209" name="Text Box 15">
          <a:extLst>
            <a:ext uri="{FF2B5EF4-FFF2-40B4-BE49-F238E27FC236}">
              <a16:creationId xmlns:a16="http://schemas.microsoft.com/office/drawing/2014/main" id="{00000000-0008-0000-1300-000071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4210" name="Text Box 15">
          <a:extLst>
            <a:ext uri="{FF2B5EF4-FFF2-40B4-BE49-F238E27FC236}">
              <a16:creationId xmlns:a16="http://schemas.microsoft.com/office/drawing/2014/main" id="{00000000-0008-0000-1300-000072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211" name="Text Box 15">
          <a:extLst>
            <a:ext uri="{FF2B5EF4-FFF2-40B4-BE49-F238E27FC236}">
              <a16:creationId xmlns:a16="http://schemas.microsoft.com/office/drawing/2014/main" id="{00000000-0008-0000-1300-00007310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212" name="Text Box 15">
          <a:extLst>
            <a:ext uri="{FF2B5EF4-FFF2-40B4-BE49-F238E27FC236}">
              <a16:creationId xmlns:a16="http://schemas.microsoft.com/office/drawing/2014/main" id="{00000000-0008-0000-1300-00007410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4213" name="Text Box 15">
          <a:extLst>
            <a:ext uri="{FF2B5EF4-FFF2-40B4-BE49-F238E27FC236}">
              <a16:creationId xmlns:a16="http://schemas.microsoft.com/office/drawing/2014/main" id="{00000000-0008-0000-1300-00007510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214" name="Text Box 15">
          <a:extLst>
            <a:ext uri="{FF2B5EF4-FFF2-40B4-BE49-F238E27FC236}">
              <a16:creationId xmlns:a16="http://schemas.microsoft.com/office/drawing/2014/main" id="{00000000-0008-0000-1300-00007610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215" name="Text Box 15">
          <a:extLst>
            <a:ext uri="{FF2B5EF4-FFF2-40B4-BE49-F238E27FC236}">
              <a16:creationId xmlns:a16="http://schemas.microsoft.com/office/drawing/2014/main" id="{00000000-0008-0000-1300-00007710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216" name="Text Box 15">
          <a:extLst>
            <a:ext uri="{FF2B5EF4-FFF2-40B4-BE49-F238E27FC236}">
              <a16:creationId xmlns:a16="http://schemas.microsoft.com/office/drawing/2014/main" id="{00000000-0008-0000-1300-00007810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217" name="Text Box 15">
          <a:extLst>
            <a:ext uri="{FF2B5EF4-FFF2-40B4-BE49-F238E27FC236}">
              <a16:creationId xmlns:a16="http://schemas.microsoft.com/office/drawing/2014/main" id="{00000000-0008-0000-1300-00007910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218" name="Text Box 15">
          <a:extLst>
            <a:ext uri="{FF2B5EF4-FFF2-40B4-BE49-F238E27FC236}">
              <a16:creationId xmlns:a16="http://schemas.microsoft.com/office/drawing/2014/main" id="{00000000-0008-0000-1300-00007A10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19" name="Text Box 15">
          <a:extLst>
            <a:ext uri="{FF2B5EF4-FFF2-40B4-BE49-F238E27FC236}">
              <a16:creationId xmlns:a16="http://schemas.microsoft.com/office/drawing/2014/main" id="{00000000-0008-0000-1300-00007B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20" name="Text Box 15">
          <a:extLst>
            <a:ext uri="{FF2B5EF4-FFF2-40B4-BE49-F238E27FC236}">
              <a16:creationId xmlns:a16="http://schemas.microsoft.com/office/drawing/2014/main" id="{00000000-0008-0000-1300-00007C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4221" name="Text Box 15">
          <a:extLst>
            <a:ext uri="{FF2B5EF4-FFF2-40B4-BE49-F238E27FC236}">
              <a16:creationId xmlns:a16="http://schemas.microsoft.com/office/drawing/2014/main" id="{00000000-0008-0000-1300-00007D10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22" name="Text Box 15">
          <a:extLst>
            <a:ext uri="{FF2B5EF4-FFF2-40B4-BE49-F238E27FC236}">
              <a16:creationId xmlns:a16="http://schemas.microsoft.com/office/drawing/2014/main" id="{00000000-0008-0000-1300-00007E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23" name="Text Box 15">
          <a:extLst>
            <a:ext uri="{FF2B5EF4-FFF2-40B4-BE49-F238E27FC236}">
              <a16:creationId xmlns:a16="http://schemas.microsoft.com/office/drawing/2014/main" id="{00000000-0008-0000-1300-00007F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24" name="Text Box 15">
          <a:extLst>
            <a:ext uri="{FF2B5EF4-FFF2-40B4-BE49-F238E27FC236}">
              <a16:creationId xmlns:a16="http://schemas.microsoft.com/office/drawing/2014/main" id="{00000000-0008-0000-1300-000080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25" name="Text Box 15">
          <a:extLst>
            <a:ext uri="{FF2B5EF4-FFF2-40B4-BE49-F238E27FC236}">
              <a16:creationId xmlns:a16="http://schemas.microsoft.com/office/drawing/2014/main" id="{00000000-0008-0000-1300-000081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26" name="Text Box 15">
          <a:extLst>
            <a:ext uri="{FF2B5EF4-FFF2-40B4-BE49-F238E27FC236}">
              <a16:creationId xmlns:a16="http://schemas.microsoft.com/office/drawing/2014/main" id="{00000000-0008-0000-1300-000082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27" name="Text Box 15">
          <a:extLst>
            <a:ext uri="{FF2B5EF4-FFF2-40B4-BE49-F238E27FC236}">
              <a16:creationId xmlns:a16="http://schemas.microsoft.com/office/drawing/2014/main" id="{00000000-0008-0000-1300-000083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28" name="Text Box 15">
          <a:extLst>
            <a:ext uri="{FF2B5EF4-FFF2-40B4-BE49-F238E27FC236}">
              <a16:creationId xmlns:a16="http://schemas.microsoft.com/office/drawing/2014/main" id="{00000000-0008-0000-1300-000084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29" name="Text Box 15">
          <a:extLst>
            <a:ext uri="{FF2B5EF4-FFF2-40B4-BE49-F238E27FC236}">
              <a16:creationId xmlns:a16="http://schemas.microsoft.com/office/drawing/2014/main" id="{00000000-0008-0000-1300-000085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30" name="Text Box 15">
          <a:extLst>
            <a:ext uri="{FF2B5EF4-FFF2-40B4-BE49-F238E27FC236}">
              <a16:creationId xmlns:a16="http://schemas.microsoft.com/office/drawing/2014/main" id="{00000000-0008-0000-1300-000086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231" name="Text Box 15">
          <a:extLst>
            <a:ext uri="{FF2B5EF4-FFF2-40B4-BE49-F238E27FC236}">
              <a16:creationId xmlns:a16="http://schemas.microsoft.com/office/drawing/2014/main" id="{00000000-0008-0000-1300-000087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232" name="Text Box 15">
          <a:extLst>
            <a:ext uri="{FF2B5EF4-FFF2-40B4-BE49-F238E27FC236}">
              <a16:creationId xmlns:a16="http://schemas.microsoft.com/office/drawing/2014/main" id="{00000000-0008-0000-1300-000088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233" name="Text Box 15">
          <a:extLst>
            <a:ext uri="{FF2B5EF4-FFF2-40B4-BE49-F238E27FC236}">
              <a16:creationId xmlns:a16="http://schemas.microsoft.com/office/drawing/2014/main" id="{00000000-0008-0000-1300-000089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234" name="Text Box 15">
          <a:extLst>
            <a:ext uri="{FF2B5EF4-FFF2-40B4-BE49-F238E27FC236}">
              <a16:creationId xmlns:a16="http://schemas.microsoft.com/office/drawing/2014/main" id="{00000000-0008-0000-1300-00008A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235" name="Text Box 15">
          <a:extLst>
            <a:ext uri="{FF2B5EF4-FFF2-40B4-BE49-F238E27FC236}">
              <a16:creationId xmlns:a16="http://schemas.microsoft.com/office/drawing/2014/main" id="{00000000-0008-0000-1300-00008B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236" name="Text Box 15">
          <a:extLst>
            <a:ext uri="{FF2B5EF4-FFF2-40B4-BE49-F238E27FC236}">
              <a16:creationId xmlns:a16="http://schemas.microsoft.com/office/drawing/2014/main" id="{00000000-0008-0000-1300-00008C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37" name="Text Box 15">
          <a:extLst>
            <a:ext uri="{FF2B5EF4-FFF2-40B4-BE49-F238E27FC236}">
              <a16:creationId xmlns:a16="http://schemas.microsoft.com/office/drawing/2014/main" id="{00000000-0008-0000-1300-00008D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38" name="Text Box 15">
          <a:extLst>
            <a:ext uri="{FF2B5EF4-FFF2-40B4-BE49-F238E27FC236}">
              <a16:creationId xmlns:a16="http://schemas.microsoft.com/office/drawing/2014/main" id="{00000000-0008-0000-1300-00008E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39" name="Text Box 15">
          <a:extLst>
            <a:ext uri="{FF2B5EF4-FFF2-40B4-BE49-F238E27FC236}">
              <a16:creationId xmlns:a16="http://schemas.microsoft.com/office/drawing/2014/main" id="{00000000-0008-0000-1300-00008F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40" name="Text Box 15">
          <a:extLst>
            <a:ext uri="{FF2B5EF4-FFF2-40B4-BE49-F238E27FC236}">
              <a16:creationId xmlns:a16="http://schemas.microsoft.com/office/drawing/2014/main" id="{00000000-0008-0000-1300-000090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41" name="Text Box 15">
          <a:extLst>
            <a:ext uri="{FF2B5EF4-FFF2-40B4-BE49-F238E27FC236}">
              <a16:creationId xmlns:a16="http://schemas.microsoft.com/office/drawing/2014/main" id="{00000000-0008-0000-1300-000091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42" name="Text Box 15">
          <a:extLst>
            <a:ext uri="{FF2B5EF4-FFF2-40B4-BE49-F238E27FC236}">
              <a16:creationId xmlns:a16="http://schemas.microsoft.com/office/drawing/2014/main" id="{00000000-0008-0000-1300-000092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43" name="Text Box 15">
          <a:extLst>
            <a:ext uri="{FF2B5EF4-FFF2-40B4-BE49-F238E27FC236}">
              <a16:creationId xmlns:a16="http://schemas.microsoft.com/office/drawing/2014/main" id="{00000000-0008-0000-1300-000093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44" name="Text Box 15">
          <a:extLst>
            <a:ext uri="{FF2B5EF4-FFF2-40B4-BE49-F238E27FC236}">
              <a16:creationId xmlns:a16="http://schemas.microsoft.com/office/drawing/2014/main" id="{00000000-0008-0000-1300-000094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45" name="Text Box 15">
          <a:extLst>
            <a:ext uri="{FF2B5EF4-FFF2-40B4-BE49-F238E27FC236}">
              <a16:creationId xmlns:a16="http://schemas.microsoft.com/office/drawing/2014/main" id="{00000000-0008-0000-1300-000095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46" name="Text Box 15">
          <a:extLst>
            <a:ext uri="{FF2B5EF4-FFF2-40B4-BE49-F238E27FC236}">
              <a16:creationId xmlns:a16="http://schemas.microsoft.com/office/drawing/2014/main" id="{00000000-0008-0000-1300-000096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47" name="Text Box 15">
          <a:extLst>
            <a:ext uri="{FF2B5EF4-FFF2-40B4-BE49-F238E27FC236}">
              <a16:creationId xmlns:a16="http://schemas.microsoft.com/office/drawing/2014/main" id="{00000000-0008-0000-1300-000097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48" name="Text Box 15">
          <a:extLst>
            <a:ext uri="{FF2B5EF4-FFF2-40B4-BE49-F238E27FC236}">
              <a16:creationId xmlns:a16="http://schemas.microsoft.com/office/drawing/2014/main" id="{00000000-0008-0000-1300-000098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49" name="Text Box 15">
          <a:extLst>
            <a:ext uri="{FF2B5EF4-FFF2-40B4-BE49-F238E27FC236}">
              <a16:creationId xmlns:a16="http://schemas.microsoft.com/office/drawing/2014/main" id="{00000000-0008-0000-1300-000099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250" name="Text Box 15">
          <a:extLst>
            <a:ext uri="{FF2B5EF4-FFF2-40B4-BE49-F238E27FC236}">
              <a16:creationId xmlns:a16="http://schemas.microsoft.com/office/drawing/2014/main" id="{00000000-0008-0000-1300-00009A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251" name="Text Box 15">
          <a:extLst>
            <a:ext uri="{FF2B5EF4-FFF2-40B4-BE49-F238E27FC236}">
              <a16:creationId xmlns:a16="http://schemas.microsoft.com/office/drawing/2014/main" id="{00000000-0008-0000-1300-00009B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252" name="Text Box 15">
          <a:extLst>
            <a:ext uri="{FF2B5EF4-FFF2-40B4-BE49-F238E27FC236}">
              <a16:creationId xmlns:a16="http://schemas.microsoft.com/office/drawing/2014/main" id="{00000000-0008-0000-1300-00009C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53" name="Text Box 15">
          <a:extLst>
            <a:ext uri="{FF2B5EF4-FFF2-40B4-BE49-F238E27FC236}">
              <a16:creationId xmlns:a16="http://schemas.microsoft.com/office/drawing/2014/main" id="{00000000-0008-0000-1300-00009D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54" name="Text Box 15">
          <a:extLst>
            <a:ext uri="{FF2B5EF4-FFF2-40B4-BE49-F238E27FC236}">
              <a16:creationId xmlns:a16="http://schemas.microsoft.com/office/drawing/2014/main" id="{00000000-0008-0000-1300-00009E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55" name="Text Box 15">
          <a:extLst>
            <a:ext uri="{FF2B5EF4-FFF2-40B4-BE49-F238E27FC236}">
              <a16:creationId xmlns:a16="http://schemas.microsoft.com/office/drawing/2014/main" id="{00000000-0008-0000-1300-00009F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56" name="Text Box 15">
          <a:extLst>
            <a:ext uri="{FF2B5EF4-FFF2-40B4-BE49-F238E27FC236}">
              <a16:creationId xmlns:a16="http://schemas.microsoft.com/office/drawing/2014/main" id="{00000000-0008-0000-1300-0000A0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57" name="Text Box 15">
          <a:extLst>
            <a:ext uri="{FF2B5EF4-FFF2-40B4-BE49-F238E27FC236}">
              <a16:creationId xmlns:a16="http://schemas.microsoft.com/office/drawing/2014/main" id="{00000000-0008-0000-1300-0000A1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58" name="Text Box 15">
          <a:extLst>
            <a:ext uri="{FF2B5EF4-FFF2-40B4-BE49-F238E27FC236}">
              <a16:creationId xmlns:a16="http://schemas.microsoft.com/office/drawing/2014/main" id="{00000000-0008-0000-1300-0000A2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59" name="Text Box 15">
          <a:extLst>
            <a:ext uri="{FF2B5EF4-FFF2-40B4-BE49-F238E27FC236}">
              <a16:creationId xmlns:a16="http://schemas.microsoft.com/office/drawing/2014/main" id="{00000000-0008-0000-1300-0000A3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60" name="Text Box 15">
          <a:extLst>
            <a:ext uri="{FF2B5EF4-FFF2-40B4-BE49-F238E27FC236}">
              <a16:creationId xmlns:a16="http://schemas.microsoft.com/office/drawing/2014/main" id="{00000000-0008-0000-1300-0000A4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61" name="Text Box 15">
          <a:extLst>
            <a:ext uri="{FF2B5EF4-FFF2-40B4-BE49-F238E27FC236}">
              <a16:creationId xmlns:a16="http://schemas.microsoft.com/office/drawing/2014/main" id="{00000000-0008-0000-1300-0000A5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62" name="Text Box 15">
          <a:extLst>
            <a:ext uri="{FF2B5EF4-FFF2-40B4-BE49-F238E27FC236}">
              <a16:creationId xmlns:a16="http://schemas.microsoft.com/office/drawing/2014/main" id="{00000000-0008-0000-1300-0000A6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63" name="Text Box 15">
          <a:extLst>
            <a:ext uri="{FF2B5EF4-FFF2-40B4-BE49-F238E27FC236}">
              <a16:creationId xmlns:a16="http://schemas.microsoft.com/office/drawing/2014/main" id="{00000000-0008-0000-1300-0000A7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264" name="Text Box 15">
          <a:extLst>
            <a:ext uri="{FF2B5EF4-FFF2-40B4-BE49-F238E27FC236}">
              <a16:creationId xmlns:a16="http://schemas.microsoft.com/office/drawing/2014/main" id="{00000000-0008-0000-1300-0000A8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265" name="Text Box 15">
          <a:extLst>
            <a:ext uri="{FF2B5EF4-FFF2-40B4-BE49-F238E27FC236}">
              <a16:creationId xmlns:a16="http://schemas.microsoft.com/office/drawing/2014/main" id="{00000000-0008-0000-1300-0000A9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266" name="Text Box 15">
          <a:extLst>
            <a:ext uri="{FF2B5EF4-FFF2-40B4-BE49-F238E27FC236}">
              <a16:creationId xmlns:a16="http://schemas.microsoft.com/office/drawing/2014/main" id="{00000000-0008-0000-1300-0000AA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267" name="Text Box 15">
          <a:extLst>
            <a:ext uri="{FF2B5EF4-FFF2-40B4-BE49-F238E27FC236}">
              <a16:creationId xmlns:a16="http://schemas.microsoft.com/office/drawing/2014/main" id="{00000000-0008-0000-1300-0000AB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268" name="Text Box 15">
          <a:extLst>
            <a:ext uri="{FF2B5EF4-FFF2-40B4-BE49-F238E27FC236}">
              <a16:creationId xmlns:a16="http://schemas.microsoft.com/office/drawing/2014/main" id="{00000000-0008-0000-1300-0000AC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269" name="Text Box 15">
          <a:extLst>
            <a:ext uri="{FF2B5EF4-FFF2-40B4-BE49-F238E27FC236}">
              <a16:creationId xmlns:a16="http://schemas.microsoft.com/office/drawing/2014/main" id="{00000000-0008-0000-1300-0000AD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270" name="Text Box 15">
          <a:extLst>
            <a:ext uri="{FF2B5EF4-FFF2-40B4-BE49-F238E27FC236}">
              <a16:creationId xmlns:a16="http://schemas.microsoft.com/office/drawing/2014/main" id="{00000000-0008-0000-1300-0000AE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271" name="Text Box 15">
          <a:extLst>
            <a:ext uri="{FF2B5EF4-FFF2-40B4-BE49-F238E27FC236}">
              <a16:creationId xmlns:a16="http://schemas.microsoft.com/office/drawing/2014/main" id="{00000000-0008-0000-1300-0000AF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272" name="Text Box 15">
          <a:extLst>
            <a:ext uri="{FF2B5EF4-FFF2-40B4-BE49-F238E27FC236}">
              <a16:creationId xmlns:a16="http://schemas.microsoft.com/office/drawing/2014/main" id="{00000000-0008-0000-1300-0000B0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73" name="Text Box 15">
          <a:extLst>
            <a:ext uri="{FF2B5EF4-FFF2-40B4-BE49-F238E27FC236}">
              <a16:creationId xmlns:a16="http://schemas.microsoft.com/office/drawing/2014/main" id="{00000000-0008-0000-1300-0000B1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74" name="Text Box 15">
          <a:extLst>
            <a:ext uri="{FF2B5EF4-FFF2-40B4-BE49-F238E27FC236}">
              <a16:creationId xmlns:a16="http://schemas.microsoft.com/office/drawing/2014/main" id="{00000000-0008-0000-1300-0000B2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75" name="Text Box 15">
          <a:extLst>
            <a:ext uri="{FF2B5EF4-FFF2-40B4-BE49-F238E27FC236}">
              <a16:creationId xmlns:a16="http://schemas.microsoft.com/office/drawing/2014/main" id="{00000000-0008-0000-1300-0000B3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76" name="Text Box 15">
          <a:extLst>
            <a:ext uri="{FF2B5EF4-FFF2-40B4-BE49-F238E27FC236}">
              <a16:creationId xmlns:a16="http://schemas.microsoft.com/office/drawing/2014/main" id="{00000000-0008-0000-1300-0000B4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77" name="Text Box 15">
          <a:extLst>
            <a:ext uri="{FF2B5EF4-FFF2-40B4-BE49-F238E27FC236}">
              <a16:creationId xmlns:a16="http://schemas.microsoft.com/office/drawing/2014/main" id="{00000000-0008-0000-1300-0000B5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78" name="Text Box 15">
          <a:extLst>
            <a:ext uri="{FF2B5EF4-FFF2-40B4-BE49-F238E27FC236}">
              <a16:creationId xmlns:a16="http://schemas.microsoft.com/office/drawing/2014/main" id="{00000000-0008-0000-1300-0000B6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79" name="Text Box 15">
          <a:extLst>
            <a:ext uri="{FF2B5EF4-FFF2-40B4-BE49-F238E27FC236}">
              <a16:creationId xmlns:a16="http://schemas.microsoft.com/office/drawing/2014/main" id="{00000000-0008-0000-1300-0000B7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80" name="Text Box 15">
          <a:extLst>
            <a:ext uri="{FF2B5EF4-FFF2-40B4-BE49-F238E27FC236}">
              <a16:creationId xmlns:a16="http://schemas.microsoft.com/office/drawing/2014/main" id="{00000000-0008-0000-1300-0000B8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81" name="Text Box 15">
          <a:extLst>
            <a:ext uri="{FF2B5EF4-FFF2-40B4-BE49-F238E27FC236}">
              <a16:creationId xmlns:a16="http://schemas.microsoft.com/office/drawing/2014/main" id="{00000000-0008-0000-1300-0000B9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82" name="Text Box 15">
          <a:extLst>
            <a:ext uri="{FF2B5EF4-FFF2-40B4-BE49-F238E27FC236}">
              <a16:creationId xmlns:a16="http://schemas.microsoft.com/office/drawing/2014/main" id="{00000000-0008-0000-1300-0000BA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83" name="Text Box 15">
          <a:extLst>
            <a:ext uri="{FF2B5EF4-FFF2-40B4-BE49-F238E27FC236}">
              <a16:creationId xmlns:a16="http://schemas.microsoft.com/office/drawing/2014/main" id="{00000000-0008-0000-1300-0000BB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84" name="Text Box 15">
          <a:extLst>
            <a:ext uri="{FF2B5EF4-FFF2-40B4-BE49-F238E27FC236}">
              <a16:creationId xmlns:a16="http://schemas.microsoft.com/office/drawing/2014/main" id="{00000000-0008-0000-1300-0000BC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85" name="Text Box 15">
          <a:extLst>
            <a:ext uri="{FF2B5EF4-FFF2-40B4-BE49-F238E27FC236}">
              <a16:creationId xmlns:a16="http://schemas.microsoft.com/office/drawing/2014/main" id="{00000000-0008-0000-1300-0000BD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286" name="Text Box 15">
          <a:extLst>
            <a:ext uri="{FF2B5EF4-FFF2-40B4-BE49-F238E27FC236}">
              <a16:creationId xmlns:a16="http://schemas.microsoft.com/office/drawing/2014/main" id="{00000000-0008-0000-1300-0000BE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287" name="Text Box 15">
          <a:extLst>
            <a:ext uri="{FF2B5EF4-FFF2-40B4-BE49-F238E27FC236}">
              <a16:creationId xmlns:a16="http://schemas.microsoft.com/office/drawing/2014/main" id="{00000000-0008-0000-1300-0000BF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288" name="Text Box 15">
          <a:extLst>
            <a:ext uri="{FF2B5EF4-FFF2-40B4-BE49-F238E27FC236}">
              <a16:creationId xmlns:a16="http://schemas.microsoft.com/office/drawing/2014/main" id="{00000000-0008-0000-1300-0000C0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89" name="Text Box 15">
          <a:extLst>
            <a:ext uri="{FF2B5EF4-FFF2-40B4-BE49-F238E27FC236}">
              <a16:creationId xmlns:a16="http://schemas.microsoft.com/office/drawing/2014/main" id="{00000000-0008-0000-1300-0000C1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90" name="Text Box 15">
          <a:extLst>
            <a:ext uri="{FF2B5EF4-FFF2-40B4-BE49-F238E27FC236}">
              <a16:creationId xmlns:a16="http://schemas.microsoft.com/office/drawing/2014/main" id="{00000000-0008-0000-1300-0000C2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91" name="Text Box 15">
          <a:extLst>
            <a:ext uri="{FF2B5EF4-FFF2-40B4-BE49-F238E27FC236}">
              <a16:creationId xmlns:a16="http://schemas.microsoft.com/office/drawing/2014/main" id="{00000000-0008-0000-1300-0000C3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92" name="Text Box 15">
          <a:extLst>
            <a:ext uri="{FF2B5EF4-FFF2-40B4-BE49-F238E27FC236}">
              <a16:creationId xmlns:a16="http://schemas.microsoft.com/office/drawing/2014/main" id="{00000000-0008-0000-1300-0000C4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93" name="Text Box 15">
          <a:extLst>
            <a:ext uri="{FF2B5EF4-FFF2-40B4-BE49-F238E27FC236}">
              <a16:creationId xmlns:a16="http://schemas.microsoft.com/office/drawing/2014/main" id="{00000000-0008-0000-1300-0000C5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94" name="Text Box 15">
          <a:extLst>
            <a:ext uri="{FF2B5EF4-FFF2-40B4-BE49-F238E27FC236}">
              <a16:creationId xmlns:a16="http://schemas.microsoft.com/office/drawing/2014/main" id="{00000000-0008-0000-1300-0000C6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95" name="Text Box 15">
          <a:extLst>
            <a:ext uri="{FF2B5EF4-FFF2-40B4-BE49-F238E27FC236}">
              <a16:creationId xmlns:a16="http://schemas.microsoft.com/office/drawing/2014/main" id="{00000000-0008-0000-1300-0000C7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96" name="Text Box 15">
          <a:extLst>
            <a:ext uri="{FF2B5EF4-FFF2-40B4-BE49-F238E27FC236}">
              <a16:creationId xmlns:a16="http://schemas.microsoft.com/office/drawing/2014/main" id="{00000000-0008-0000-1300-0000C8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97" name="Text Box 15">
          <a:extLst>
            <a:ext uri="{FF2B5EF4-FFF2-40B4-BE49-F238E27FC236}">
              <a16:creationId xmlns:a16="http://schemas.microsoft.com/office/drawing/2014/main" id="{00000000-0008-0000-1300-0000C9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98" name="Text Box 15">
          <a:extLst>
            <a:ext uri="{FF2B5EF4-FFF2-40B4-BE49-F238E27FC236}">
              <a16:creationId xmlns:a16="http://schemas.microsoft.com/office/drawing/2014/main" id="{00000000-0008-0000-1300-0000CA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299" name="Text Box 15">
          <a:extLst>
            <a:ext uri="{FF2B5EF4-FFF2-40B4-BE49-F238E27FC236}">
              <a16:creationId xmlns:a16="http://schemas.microsoft.com/office/drawing/2014/main" id="{00000000-0008-0000-1300-0000CB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300" name="Text Box 15">
          <a:extLst>
            <a:ext uri="{FF2B5EF4-FFF2-40B4-BE49-F238E27FC236}">
              <a16:creationId xmlns:a16="http://schemas.microsoft.com/office/drawing/2014/main" id="{00000000-0008-0000-1300-0000CC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301" name="Text Box 15">
          <a:extLst>
            <a:ext uri="{FF2B5EF4-FFF2-40B4-BE49-F238E27FC236}">
              <a16:creationId xmlns:a16="http://schemas.microsoft.com/office/drawing/2014/main" id="{00000000-0008-0000-1300-0000CD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302" name="Text Box 15">
          <a:extLst>
            <a:ext uri="{FF2B5EF4-FFF2-40B4-BE49-F238E27FC236}">
              <a16:creationId xmlns:a16="http://schemas.microsoft.com/office/drawing/2014/main" id="{00000000-0008-0000-1300-0000CE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303" name="Text Box 15">
          <a:extLst>
            <a:ext uri="{FF2B5EF4-FFF2-40B4-BE49-F238E27FC236}">
              <a16:creationId xmlns:a16="http://schemas.microsoft.com/office/drawing/2014/main" id="{00000000-0008-0000-1300-0000CF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304" name="Text Box 15">
          <a:extLst>
            <a:ext uri="{FF2B5EF4-FFF2-40B4-BE49-F238E27FC236}">
              <a16:creationId xmlns:a16="http://schemas.microsoft.com/office/drawing/2014/main" id="{00000000-0008-0000-1300-0000D0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305" name="Text Box 15">
          <a:extLst>
            <a:ext uri="{FF2B5EF4-FFF2-40B4-BE49-F238E27FC236}">
              <a16:creationId xmlns:a16="http://schemas.microsoft.com/office/drawing/2014/main" id="{00000000-0008-0000-1300-0000D1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306" name="Text Box 15">
          <a:extLst>
            <a:ext uri="{FF2B5EF4-FFF2-40B4-BE49-F238E27FC236}">
              <a16:creationId xmlns:a16="http://schemas.microsoft.com/office/drawing/2014/main" id="{00000000-0008-0000-1300-0000D2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307" name="Text Box 15">
          <a:extLst>
            <a:ext uri="{FF2B5EF4-FFF2-40B4-BE49-F238E27FC236}">
              <a16:creationId xmlns:a16="http://schemas.microsoft.com/office/drawing/2014/main" id="{00000000-0008-0000-1300-0000D3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308" name="Text Box 15">
          <a:extLst>
            <a:ext uri="{FF2B5EF4-FFF2-40B4-BE49-F238E27FC236}">
              <a16:creationId xmlns:a16="http://schemas.microsoft.com/office/drawing/2014/main" id="{00000000-0008-0000-1300-0000D410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09" name="Text Box 15">
          <a:extLst>
            <a:ext uri="{FF2B5EF4-FFF2-40B4-BE49-F238E27FC236}">
              <a16:creationId xmlns:a16="http://schemas.microsoft.com/office/drawing/2014/main" id="{00000000-0008-0000-1300-0000D5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10" name="Text Box 15">
          <a:extLst>
            <a:ext uri="{FF2B5EF4-FFF2-40B4-BE49-F238E27FC236}">
              <a16:creationId xmlns:a16="http://schemas.microsoft.com/office/drawing/2014/main" id="{00000000-0008-0000-1300-0000D6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11" name="Text Box 15">
          <a:extLst>
            <a:ext uri="{FF2B5EF4-FFF2-40B4-BE49-F238E27FC236}">
              <a16:creationId xmlns:a16="http://schemas.microsoft.com/office/drawing/2014/main" id="{00000000-0008-0000-1300-0000D7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12" name="Text Box 15">
          <a:extLst>
            <a:ext uri="{FF2B5EF4-FFF2-40B4-BE49-F238E27FC236}">
              <a16:creationId xmlns:a16="http://schemas.microsoft.com/office/drawing/2014/main" id="{00000000-0008-0000-1300-0000D8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13" name="Text Box 15">
          <a:extLst>
            <a:ext uri="{FF2B5EF4-FFF2-40B4-BE49-F238E27FC236}">
              <a16:creationId xmlns:a16="http://schemas.microsoft.com/office/drawing/2014/main" id="{00000000-0008-0000-1300-0000D9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14" name="Text Box 15">
          <a:extLst>
            <a:ext uri="{FF2B5EF4-FFF2-40B4-BE49-F238E27FC236}">
              <a16:creationId xmlns:a16="http://schemas.microsoft.com/office/drawing/2014/main" id="{00000000-0008-0000-1300-0000DA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15" name="Text Box 15">
          <a:extLst>
            <a:ext uri="{FF2B5EF4-FFF2-40B4-BE49-F238E27FC236}">
              <a16:creationId xmlns:a16="http://schemas.microsoft.com/office/drawing/2014/main" id="{00000000-0008-0000-1300-0000DB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16" name="Text Box 15">
          <a:extLst>
            <a:ext uri="{FF2B5EF4-FFF2-40B4-BE49-F238E27FC236}">
              <a16:creationId xmlns:a16="http://schemas.microsoft.com/office/drawing/2014/main" id="{00000000-0008-0000-1300-0000DC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17" name="Text Box 15">
          <a:extLst>
            <a:ext uri="{FF2B5EF4-FFF2-40B4-BE49-F238E27FC236}">
              <a16:creationId xmlns:a16="http://schemas.microsoft.com/office/drawing/2014/main" id="{00000000-0008-0000-1300-0000DD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18" name="Text Box 15">
          <a:extLst>
            <a:ext uri="{FF2B5EF4-FFF2-40B4-BE49-F238E27FC236}">
              <a16:creationId xmlns:a16="http://schemas.microsoft.com/office/drawing/2014/main" id="{00000000-0008-0000-1300-0000DE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19" name="Text Box 15">
          <a:extLst>
            <a:ext uri="{FF2B5EF4-FFF2-40B4-BE49-F238E27FC236}">
              <a16:creationId xmlns:a16="http://schemas.microsoft.com/office/drawing/2014/main" id="{00000000-0008-0000-1300-0000DF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20" name="Text Box 15">
          <a:extLst>
            <a:ext uri="{FF2B5EF4-FFF2-40B4-BE49-F238E27FC236}">
              <a16:creationId xmlns:a16="http://schemas.microsoft.com/office/drawing/2014/main" id="{00000000-0008-0000-1300-0000E0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21" name="Text Box 15">
          <a:extLst>
            <a:ext uri="{FF2B5EF4-FFF2-40B4-BE49-F238E27FC236}">
              <a16:creationId xmlns:a16="http://schemas.microsoft.com/office/drawing/2014/main" id="{00000000-0008-0000-1300-0000E1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22" name="Text Box 15">
          <a:extLst>
            <a:ext uri="{FF2B5EF4-FFF2-40B4-BE49-F238E27FC236}">
              <a16:creationId xmlns:a16="http://schemas.microsoft.com/office/drawing/2014/main" id="{00000000-0008-0000-1300-0000E2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23" name="Text Box 15">
          <a:extLst>
            <a:ext uri="{FF2B5EF4-FFF2-40B4-BE49-F238E27FC236}">
              <a16:creationId xmlns:a16="http://schemas.microsoft.com/office/drawing/2014/main" id="{00000000-0008-0000-1300-0000E3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24" name="Text Box 15">
          <a:extLst>
            <a:ext uri="{FF2B5EF4-FFF2-40B4-BE49-F238E27FC236}">
              <a16:creationId xmlns:a16="http://schemas.microsoft.com/office/drawing/2014/main" id="{00000000-0008-0000-1300-0000E4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25" name="Text Box 15">
          <a:extLst>
            <a:ext uri="{FF2B5EF4-FFF2-40B4-BE49-F238E27FC236}">
              <a16:creationId xmlns:a16="http://schemas.microsoft.com/office/drawing/2014/main" id="{00000000-0008-0000-1300-0000E5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26" name="Text Box 15">
          <a:extLst>
            <a:ext uri="{FF2B5EF4-FFF2-40B4-BE49-F238E27FC236}">
              <a16:creationId xmlns:a16="http://schemas.microsoft.com/office/drawing/2014/main" id="{00000000-0008-0000-1300-0000E6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27" name="Text Box 15">
          <a:extLst>
            <a:ext uri="{FF2B5EF4-FFF2-40B4-BE49-F238E27FC236}">
              <a16:creationId xmlns:a16="http://schemas.microsoft.com/office/drawing/2014/main" id="{00000000-0008-0000-1300-0000E7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28" name="Text Box 15">
          <a:extLst>
            <a:ext uri="{FF2B5EF4-FFF2-40B4-BE49-F238E27FC236}">
              <a16:creationId xmlns:a16="http://schemas.microsoft.com/office/drawing/2014/main" id="{00000000-0008-0000-1300-0000E8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29" name="Text Box 15">
          <a:extLst>
            <a:ext uri="{FF2B5EF4-FFF2-40B4-BE49-F238E27FC236}">
              <a16:creationId xmlns:a16="http://schemas.microsoft.com/office/drawing/2014/main" id="{00000000-0008-0000-1300-0000E9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30" name="Text Box 15">
          <a:extLst>
            <a:ext uri="{FF2B5EF4-FFF2-40B4-BE49-F238E27FC236}">
              <a16:creationId xmlns:a16="http://schemas.microsoft.com/office/drawing/2014/main" id="{00000000-0008-0000-1300-0000EA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31" name="Text Box 15">
          <a:extLst>
            <a:ext uri="{FF2B5EF4-FFF2-40B4-BE49-F238E27FC236}">
              <a16:creationId xmlns:a16="http://schemas.microsoft.com/office/drawing/2014/main" id="{00000000-0008-0000-1300-0000EB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32" name="Text Box 15">
          <a:extLst>
            <a:ext uri="{FF2B5EF4-FFF2-40B4-BE49-F238E27FC236}">
              <a16:creationId xmlns:a16="http://schemas.microsoft.com/office/drawing/2014/main" id="{00000000-0008-0000-1300-0000EC10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333" name="Text Box 15">
          <a:extLst>
            <a:ext uri="{FF2B5EF4-FFF2-40B4-BE49-F238E27FC236}">
              <a16:creationId xmlns:a16="http://schemas.microsoft.com/office/drawing/2014/main" id="{00000000-0008-0000-1300-0000ED10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334" name="Text Box 15">
          <a:extLst>
            <a:ext uri="{FF2B5EF4-FFF2-40B4-BE49-F238E27FC236}">
              <a16:creationId xmlns:a16="http://schemas.microsoft.com/office/drawing/2014/main" id="{00000000-0008-0000-1300-0000EE10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335" name="Text Box 15">
          <a:extLst>
            <a:ext uri="{FF2B5EF4-FFF2-40B4-BE49-F238E27FC236}">
              <a16:creationId xmlns:a16="http://schemas.microsoft.com/office/drawing/2014/main" id="{00000000-0008-0000-1300-0000EF10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336" name="Text Box 15">
          <a:extLst>
            <a:ext uri="{FF2B5EF4-FFF2-40B4-BE49-F238E27FC236}">
              <a16:creationId xmlns:a16="http://schemas.microsoft.com/office/drawing/2014/main" id="{00000000-0008-0000-1300-0000F0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337" name="Text Box 15">
          <a:extLst>
            <a:ext uri="{FF2B5EF4-FFF2-40B4-BE49-F238E27FC236}">
              <a16:creationId xmlns:a16="http://schemas.microsoft.com/office/drawing/2014/main" id="{00000000-0008-0000-1300-0000F1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338" name="Text Box 15">
          <a:extLst>
            <a:ext uri="{FF2B5EF4-FFF2-40B4-BE49-F238E27FC236}">
              <a16:creationId xmlns:a16="http://schemas.microsoft.com/office/drawing/2014/main" id="{00000000-0008-0000-1300-0000F210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39" name="Text Box 15">
          <a:extLst>
            <a:ext uri="{FF2B5EF4-FFF2-40B4-BE49-F238E27FC236}">
              <a16:creationId xmlns:a16="http://schemas.microsoft.com/office/drawing/2014/main" id="{00000000-0008-0000-1300-0000F3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40" name="Text Box 15">
          <a:extLst>
            <a:ext uri="{FF2B5EF4-FFF2-40B4-BE49-F238E27FC236}">
              <a16:creationId xmlns:a16="http://schemas.microsoft.com/office/drawing/2014/main" id="{00000000-0008-0000-1300-0000F4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41" name="Text Box 15">
          <a:extLst>
            <a:ext uri="{FF2B5EF4-FFF2-40B4-BE49-F238E27FC236}">
              <a16:creationId xmlns:a16="http://schemas.microsoft.com/office/drawing/2014/main" id="{00000000-0008-0000-1300-0000F5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42" name="Text Box 15">
          <a:extLst>
            <a:ext uri="{FF2B5EF4-FFF2-40B4-BE49-F238E27FC236}">
              <a16:creationId xmlns:a16="http://schemas.microsoft.com/office/drawing/2014/main" id="{00000000-0008-0000-1300-0000F6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43" name="Text Box 15">
          <a:extLst>
            <a:ext uri="{FF2B5EF4-FFF2-40B4-BE49-F238E27FC236}">
              <a16:creationId xmlns:a16="http://schemas.microsoft.com/office/drawing/2014/main" id="{00000000-0008-0000-1300-0000F7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44" name="Text Box 15">
          <a:extLst>
            <a:ext uri="{FF2B5EF4-FFF2-40B4-BE49-F238E27FC236}">
              <a16:creationId xmlns:a16="http://schemas.microsoft.com/office/drawing/2014/main" id="{00000000-0008-0000-1300-0000F8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45" name="Text Box 15">
          <a:extLst>
            <a:ext uri="{FF2B5EF4-FFF2-40B4-BE49-F238E27FC236}">
              <a16:creationId xmlns:a16="http://schemas.microsoft.com/office/drawing/2014/main" id="{00000000-0008-0000-1300-0000F9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46" name="Text Box 15">
          <a:extLst>
            <a:ext uri="{FF2B5EF4-FFF2-40B4-BE49-F238E27FC236}">
              <a16:creationId xmlns:a16="http://schemas.microsoft.com/office/drawing/2014/main" id="{00000000-0008-0000-1300-0000FA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47" name="Text Box 15">
          <a:extLst>
            <a:ext uri="{FF2B5EF4-FFF2-40B4-BE49-F238E27FC236}">
              <a16:creationId xmlns:a16="http://schemas.microsoft.com/office/drawing/2014/main" id="{00000000-0008-0000-1300-0000FB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48" name="Text Box 15">
          <a:extLst>
            <a:ext uri="{FF2B5EF4-FFF2-40B4-BE49-F238E27FC236}">
              <a16:creationId xmlns:a16="http://schemas.microsoft.com/office/drawing/2014/main" id="{00000000-0008-0000-1300-0000FC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4349" name="Text Box 15">
          <a:extLst>
            <a:ext uri="{FF2B5EF4-FFF2-40B4-BE49-F238E27FC236}">
              <a16:creationId xmlns:a16="http://schemas.microsoft.com/office/drawing/2014/main" id="{00000000-0008-0000-1300-0000FD10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350" name="Text Box 15">
          <a:extLst>
            <a:ext uri="{FF2B5EF4-FFF2-40B4-BE49-F238E27FC236}">
              <a16:creationId xmlns:a16="http://schemas.microsoft.com/office/drawing/2014/main" id="{00000000-0008-0000-1300-0000FE10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351" name="Text Box 15">
          <a:extLst>
            <a:ext uri="{FF2B5EF4-FFF2-40B4-BE49-F238E27FC236}">
              <a16:creationId xmlns:a16="http://schemas.microsoft.com/office/drawing/2014/main" id="{00000000-0008-0000-1300-0000FF10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4352" name="Text Box 15">
          <a:extLst>
            <a:ext uri="{FF2B5EF4-FFF2-40B4-BE49-F238E27FC236}">
              <a16:creationId xmlns:a16="http://schemas.microsoft.com/office/drawing/2014/main" id="{00000000-0008-0000-1300-00000011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353" name="Text Box 15">
          <a:extLst>
            <a:ext uri="{FF2B5EF4-FFF2-40B4-BE49-F238E27FC236}">
              <a16:creationId xmlns:a16="http://schemas.microsoft.com/office/drawing/2014/main" id="{00000000-0008-0000-1300-00000111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354" name="Text Box 15">
          <a:extLst>
            <a:ext uri="{FF2B5EF4-FFF2-40B4-BE49-F238E27FC236}">
              <a16:creationId xmlns:a16="http://schemas.microsoft.com/office/drawing/2014/main" id="{00000000-0008-0000-1300-00000211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355" name="Text Box 15">
          <a:extLst>
            <a:ext uri="{FF2B5EF4-FFF2-40B4-BE49-F238E27FC236}">
              <a16:creationId xmlns:a16="http://schemas.microsoft.com/office/drawing/2014/main" id="{00000000-0008-0000-1300-00000311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356" name="Text Box 15">
          <a:extLst>
            <a:ext uri="{FF2B5EF4-FFF2-40B4-BE49-F238E27FC236}">
              <a16:creationId xmlns:a16="http://schemas.microsoft.com/office/drawing/2014/main" id="{00000000-0008-0000-1300-00000411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357" name="Text Box 15">
          <a:extLst>
            <a:ext uri="{FF2B5EF4-FFF2-40B4-BE49-F238E27FC236}">
              <a16:creationId xmlns:a16="http://schemas.microsoft.com/office/drawing/2014/main" id="{00000000-0008-0000-1300-00000511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58" name="Text Box 15">
          <a:extLst>
            <a:ext uri="{FF2B5EF4-FFF2-40B4-BE49-F238E27FC236}">
              <a16:creationId xmlns:a16="http://schemas.microsoft.com/office/drawing/2014/main" id="{00000000-0008-0000-1300-000006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59" name="Text Box 15">
          <a:extLst>
            <a:ext uri="{FF2B5EF4-FFF2-40B4-BE49-F238E27FC236}">
              <a16:creationId xmlns:a16="http://schemas.microsoft.com/office/drawing/2014/main" id="{00000000-0008-0000-1300-000007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4360" name="Text Box 15">
          <a:extLst>
            <a:ext uri="{FF2B5EF4-FFF2-40B4-BE49-F238E27FC236}">
              <a16:creationId xmlns:a16="http://schemas.microsoft.com/office/drawing/2014/main" id="{00000000-0008-0000-1300-00000811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61" name="Text Box 15">
          <a:extLst>
            <a:ext uri="{FF2B5EF4-FFF2-40B4-BE49-F238E27FC236}">
              <a16:creationId xmlns:a16="http://schemas.microsoft.com/office/drawing/2014/main" id="{00000000-0008-0000-1300-000009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62" name="Text Box 15">
          <a:extLst>
            <a:ext uri="{FF2B5EF4-FFF2-40B4-BE49-F238E27FC236}">
              <a16:creationId xmlns:a16="http://schemas.microsoft.com/office/drawing/2014/main" id="{00000000-0008-0000-1300-00000A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63" name="Text Box 15">
          <a:extLst>
            <a:ext uri="{FF2B5EF4-FFF2-40B4-BE49-F238E27FC236}">
              <a16:creationId xmlns:a16="http://schemas.microsoft.com/office/drawing/2014/main" id="{00000000-0008-0000-1300-00000B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64" name="Text Box 15">
          <a:extLst>
            <a:ext uri="{FF2B5EF4-FFF2-40B4-BE49-F238E27FC236}">
              <a16:creationId xmlns:a16="http://schemas.microsoft.com/office/drawing/2014/main" id="{00000000-0008-0000-1300-00000C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65" name="Text Box 15">
          <a:extLst>
            <a:ext uri="{FF2B5EF4-FFF2-40B4-BE49-F238E27FC236}">
              <a16:creationId xmlns:a16="http://schemas.microsoft.com/office/drawing/2014/main" id="{00000000-0008-0000-1300-00000D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66" name="Text Box 15">
          <a:extLst>
            <a:ext uri="{FF2B5EF4-FFF2-40B4-BE49-F238E27FC236}">
              <a16:creationId xmlns:a16="http://schemas.microsoft.com/office/drawing/2014/main" id="{00000000-0008-0000-1300-00000E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67" name="Text Box 15">
          <a:extLst>
            <a:ext uri="{FF2B5EF4-FFF2-40B4-BE49-F238E27FC236}">
              <a16:creationId xmlns:a16="http://schemas.microsoft.com/office/drawing/2014/main" id="{00000000-0008-0000-1300-00000F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68" name="Text Box 15">
          <a:extLst>
            <a:ext uri="{FF2B5EF4-FFF2-40B4-BE49-F238E27FC236}">
              <a16:creationId xmlns:a16="http://schemas.microsoft.com/office/drawing/2014/main" id="{00000000-0008-0000-1300-000010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69" name="Text Box 15">
          <a:extLst>
            <a:ext uri="{FF2B5EF4-FFF2-40B4-BE49-F238E27FC236}">
              <a16:creationId xmlns:a16="http://schemas.microsoft.com/office/drawing/2014/main" id="{00000000-0008-0000-1300-000011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370" name="Text Box 15">
          <a:extLst>
            <a:ext uri="{FF2B5EF4-FFF2-40B4-BE49-F238E27FC236}">
              <a16:creationId xmlns:a16="http://schemas.microsoft.com/office/drawing/2014/main" id="{00000000-0008-0000-1300-000012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371" name="Text Box 15">
          <a:extLst>
            <a:ext uri="{FF2B5EF4-FFF2-40B4-BE49-F238E27FC236}">
              <a16:creationId xmlns:a16="http://schemas.microsoft.com/office/drawing/2014/main" id="{00000000-0008-0000-1300-000013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372" name="Text Box 15">
          <a:extLst>
            <a:ext uri="{FF2B5EF4-FFF2-40B4-BE49-F238E27FC236}">
              <a16:creationId xmlns:a16="http://schemas.microsoft.com/office/drawing/2014/main" id="{00000000-0008-0000-1300-000014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373" name="Text Box 15">
          <a:extLst>
            <a:ext uri="{FF2B5EF4-FFF2-40B4-BE49-F238E27FC236}">
              <a16:creationId xmlns:a16="http://schemas.microsoft.com/office/drawing/2014/main" id="{00000000-0008-0000-1300-000015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374" name="Text Box 15">
          <a:extLst>
            <a:ext uri="{FF2B5EF4-FFF2-40B4-BE49-F238E27FC236}">
              <a16:creationId xmlns:a16="http://schemas.microsoft.com/office/drawing/2014/main" id="{00000000-0008-0000-1300-000016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375" name="Text Box 15">
          <a:extLst>
            <a:ext uri="{FF2B5EF4-FFF2-40B4-BE49-F238E27FC236}">
              <a16:creationId xmlns:a16="http://schemas.microsoft.com/office/drawing/2014/main" id="{00000000-0008-0000-1300-000017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76" name="Text Box 15">
          <a:extLst>
            <a:ext uri="{FF2B5EF4-FFF2-40B4-BE49-F238E27FC236}">
              <a16:creationId xmlns:a16="http://schemas.microsoft.com/office/drawing/2014/main" id="{00000000-0008-0000-1300-000018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77" name="Text Box 15">
          <a:extLst>
            <a:ext uri="{FF2B5EF4-FFF2-40B4-BE49-F238E27FC236}">
              <a16:creationId xmlns:a16="http://schemas.microsoft.com/office/drawing/2014/main" id="{00000000-0008-0000-1300-000019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78" name="Text Box 15">
          <a:extLst>
            <a:ext uri="{FF2B5EF4-FFF2-40B4-BE49-F238E27FC236}">
              <a16:creationId xmlns:a16="http://schemas.microsoft.com/office/drawing/2014/main" id="{00000000-0008-0000-1300-00001A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79" name="Text Box 15">
          <a:extLst>
            <a:ext uri="{FF2B5EF4-FFF2-40B4-BE49-F238E27FC236}">
              <a16:creationId xmlns:a16="http://schemas.microsoft.com/office/drawing/2014/main" id="{00000000-0008-0000-1300-00001B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80" name="Text Box 15">
          <a:extLst>
            <a:ext uri="{FF2B5EF4-FFF2-40B4-BE49-F238E27FC236}">
              <a16:creationId xmlns:a16="http://schemas.microsoft.com/office/drawing/2014/main" id="{00000000-0008-0000-1300-00001C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81" name="Text Box 15">
          <a:extLst>
            <a:ext uri="{FF2B5EF4-FFF2-40B4-BE49-F238E27FC236}">
              <a16:creationId xmlns:a16="http://schemas.microsoft.com/office/drawing/2014/main" id="{00000000-0008-0000-1300-00001D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82" name="Text Box 15">
          <a:extLst>
            <a:ext uri="{FF2B5EF4-FFF2-40B4-BE49-F238E27FC236}">
              <a16:creationId xmlns:a16="http://schemas.microsoft.com/office/drawing/2014/main" id="{00000000-0008-0000-1300-00001E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83" name="Text Box 15">
          <a:extLst>
            <a:ext uri="{FF2B5EF4-FFF2-40B4-BE49-F238E27FC236}">
              <a16:creationId xmlns:a16="http://schemas.microsoft.com/office/drawing/2014/main" id="{00000000-0008-0000-1300-00001F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84" name="Text Box 15">
          <a:extLst>
            <a:ext uri="{FF2B5EF4-FFF2-40B4-BE49-F238E27FC236}">
              <a16:creationId xmlns:a16="http://schemas.microsoft.com/office/drawing/2014/main" id="{00000000-0008-0000-1300-000020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85" name="Text Box 15">
          <a:extLst>
            <a:ext uri="{FF2B5EF4-FFF2-40B4-BE49-F238E27FC236}">
              <a16:creationId xmlns:a16="http://schemas.microsoft.com/office/drawing/2014/main" id="{00000000-0008-0000-1300-000021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86" name="Text Box 15">
          <a:extLst>
            <a:ext uri="{FF2B5EF4-FFF2-40B4-BE49-F238E27FC236}">
              <a16:creationId xmlns:a16="http://schemas.microsoft.com/office/drawing/2014/main" id="{00000000-0008-0000-1300-000022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87" name="Text Box 15">
          <a:extLst>
            <a:ext uri="{FF2B5EF4-FFF2-40B4-BE49-F238E27FC236}">
              <a16:creationId xmlns:a16="http://schemas.microsoft.com/office/drawing/2014/main" id="{00000000-0008-0000-1300-000023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88" name="Text Box 15">
          <a:extLst>
            <a:ext uri="{FF2B5EF4-FFF2-40B4-BE49-F238E27FC236}">
              <a16:creationId xmlns:a16="http://schemas.microsoft.com/office/drawing/2014/main" id="{00000000-0008-0000-1300-000024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389" name="Text Box 15">
          <a:extLst>
            <a:ext uri="{FF2B5EF4-FFF2-40B4-BE49-F238E27FC236}">
              <a16:creationId xmlns:a16="http://schemas.microsoft.com/office/drawing/2014/main" id="{00000000-0008-0000-1300-000025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390" name="Text Box 15">
          <a:extLst>
            <a:ext uri="{FF2B5EF4-FFF2-40B4-BE49-F238E27FC236}">
              <a16:creationId xmlns:a16="http://schemas.microsoft.com/office/drawing/2014/main" id="{00000000-0008-0000-1300-000026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391" name="Text Box 15">
          <a:extLst>
            <a:ext uri="{FF2B5EF4-FFF2-40B4-BE49-F238E27FC236}">
              <a16:creationId xmlns:a16="http://schemas.microsoft.com/office/drawing/2014/main" id="{00000000-0008-0000-1300-000027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92" name="Text Box 15">
          <a:extLst>
            <a:ext uri="{FF2B5EF4-FFF2-40B4-BE49-F238E27FC236}">
              <a16:creationId xmlns:a16="http://schemas.microsoft.com/office/drawing/2014/main" id="{00000000-0008-0000-1300-000028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93" name="Text Box 15">
          <a:extLst>
            <a:ext uri="{FF2B5EF4-FFF2-40B4-BE49-F238E27FC236}">
              <a16:creationId xmlns:a16="http://schemas.microsoft.com/office/drawing/2014/main" id="{00000000-0008-0000-1300-000029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94" name="Text Box 15">
          <a:extLst>
            <a:ext uri="{FF2B5EF4-FFF2-40B4-BE49-F238E27FC236}">
              <a16:creationId xmlns:a16="http://schemas.microsoft.com/office/drawing/2014/main" id="{00000000-0008-0000-1300-00002A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95" name="Text Box 15">
          <a:extLst>
            <a:ext uri="{FF2B5EF4-FFF2-40B4-BE49-F238E27FC236}">
              <a16:creationId xmlns:a16="http://schemas.microsoft.com/office/drawing/2014/main" id="{00000000-0008-0000-1300-00002B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96" name="Text Box 15">
          <a:extLst>
            <a:ext uri="{FF2B5EF4-FFF2-40B4-BE49-F238E27FC236}">
              <a16:creationId xmlns:a16="http://schemas.microsoft.com/office/drawing/2014/main" id="{00000000-0008-0000-1300-00002C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97" name="Text Box 15">
          <a:extLst>
            <a:ext uri="{FF2B5EF4-FFF2-40B4-BE49-F238E27FC236}">
              <a16:creationId xmlns:a16="http://schemas.microsoft.com/office/drawing/2014/main" id="{00000000-0008-0000-1300-00002D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98" name="Text Box 15">
          <a:extLst>
            <a:ext uri="{FF2B5EF4-FFF2-40B4-BE49-F238E27FC236}">
              <a16:creationId xmlns:a16="http://schemas.microsoft.com/office/drawing/2014/main" id="{00000000-0008-0000-1300-00002E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399" name="Text Box 15">
          <a:extLst>
            <a:ext uri="{FF2B5EF4-FFF2-40B4-BE49-F238E27FC236}">
              <a16:creationId xmlns:a16="http://schemas.microsoft.com/office/drawing/2014/main" id="{00000000-0008-0000-1300-00002F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00" name="Text Box 15">
          <a:extLst>
            <a:ext uri="{FF2B5EF4-FFF2-40B4-BE49-F238E27FC236}">
              <a16:creationId xmlns:a16="http://schemas.microsoft.com/office/drawing/2014/main" id="{00000000-0008-0000-1300-000030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01" name="Text Box 15">
          <a:extLst>
            <a:ext uri="{FF2B5EF4-FFF2-40B4-BE49-F238E27FC236}">
              <a16:creationId xmlns:a16="http://schemas.microsoft.com/office/drawing/2014/main" id="{00000000-0008-0000-1300-000031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02" name="Text Box 15">
          <a:extLst>
            <a:ext uri="{FF2B5EF4-FFF2-40B4-BE49-F238E27FC236}">
              <a16:creationId xmlns:a16="http://schemas.microsoft.com/office/drawing/2014/main" id="{00000000-0008-0000-1300-000032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403" name="Text Box 15">
          <a:extLst>
            <a:ext uri="{FF2B5EF4-FFF2-40B4-BE49-F238E27FC236}">
              <a16:creationId xmlns:a16="http://schemas.microsoft.com/office/drawing/2014/main" id="{00000000-0008-0000-1300-000033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404" name="Text Box 15">
          <a:extLst>
            <a:ext uri="{FF2B5EF4-FFF2-40B4-BE49-F238E27FC236}">
              <a16:creationId xmlns:a16="http://schemas.microsoft.com/office/drawing/2014/main" id="{00000000-0008-0000-1300-000034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405" name="Text Box 15">
          <a:extLst>
            <a:ext uri="{FF2B5EF4-FFF2-40B4-BE49-F238E27FC236}">
              <a16:creationId xmlns:a16="http://schemas.microsoft.com/office/drawing/2014/main" id="{00000000-0008-0000-1300-000035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06" name="Text Box 15">
          <a:extLst>
            <a:ext uri="{FF2B5EF4-FFF2-40B4-BE49-F238E27FC236}">
              <a16:creationId xmlns:a16="http://schemas.microsoft.com/office/drawing/2014/main" id="{00000000-0008-0000-1300-000036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07" name="Text Box 15">
          <a:extLst>
            <a:ext uri="{FF2B5EF4-FFF2-40B4-BE49-F238E27FC236}">
              <a16:creationId xmlns:a16="http://schemas.microsoft.com/office/drawing/2014/main" id="{00000000-0008-0000-1300-000037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08" name="Text Box 15">
          <a:extLst>
            <a:ext uri="{FF2B5EF4-FFF2-40B4-BE49-F238E27FC236}">
              <a16:creationId xmlns:a16="http://schemas.microsoft.com/office/drawing/2014/main" id="{00000000-0008-0000-1300-000038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09" name="Text Box 15">
          <a:extLst>
            <a:ext uri="{FF2B5EF4-FFF2-40B4-BE49-F238E27FC236}">
              <a16:creationId xmlns:a16="http://schemas.microsoft.com/office/drawing/2014/main" id="{00000000-0008-0000-1300-000039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10" name="Text Box 15">
          <a:extLst>
            <a:ext uri="{FF2B5EF4-FFF2-40B4-BE49-F238E27FC236}">
              <a16:creationId xmlns:a16="http://schemas.microsoft.com/office/drawing/2014/main" id="{00000000-0008-0000-1300-00003A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11" name="Text Box 15">
          <a:extLst>
            <a:ext uri="{FF2B5EF4-FFF2-40B4-BE49-F238E27FC236}">
              <a16:creationId xmlns:a16="http://schemas.microsoft.com/office/drawing/2014/main" id="{00000000-0008-0000-1300-00003B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12" name="Text Box 15">
          <a:extLst>
            <a:ext uri="{FF2B5EF4-FFF2-40B4-BE49-F238E27FC236}">
              <a16:creationId xmlns:a16="http://schemas.microsoft.com/office/drawing/2014/main" id="{00000000-0008-0000-1300-00003C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13" name="Text Box 15">
          <a:extLst>
            <a:ext uri="{FF2B5EF4-FFF2-40B4-BE49-F238E27FC236}">
              <a16:creationId xmlns:a16="http://schemas.microsoft.com/office/drawing/2014/main" id="{00000000-0008-0000-1300-00003D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14" name="Text Box 15">
          <a:extLst>
            <a:ext uri="{FF2B5EF4-FFF2-40B4-BE49-F238E27FC236}">
              <a16:creationId xmlns:a16="http://schemas.microsoft.com/office/drawing/2014/main" id="{00000000-0008-0000-1300-00003E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15" name="Text Box 15">
          <a:extLst>
            <a:ext uri="{FF2B5EF4-FFF2-40B4-BE49-F238E27FC236}">
              <a16:creationId xmlns:a16="http://schemas.microsoft.com/office/drawing/2014/main" id="{00000000-0008-0000-1300-00003F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16" name="Text Box 15">
          <a:extLst>
            <a:ext uri="{FF2B5EF4-FFF2-40B4-BE49-F238E27FC236}">
              <a16:creationId xmlns:a16="http://schemas.microsoft.com/office/drawing/2014/main" id="{00000000-0008-0000-1300-000040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17" name="Text Box 15">
          <a:extLst>
            <a:ext uri="{FF2B5EF4-FFF2-40B4-BE49-F238E27FC236}">
              <a16:creationId xmlns:a16="http://schemas.microsoft.com/office/drawing/2014/main" id="{00000000-0008-0000-1300-000041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18" name="Text Box 15">
          <a:extLst>
            <a:ext uri="{FF2B5EF4-FFF2-40B4-BE49-F238E27FC236}">
              <a16:creationId xmlns:a16="http://schemas.microsoft.com/office/drawing/2014/main" id="{00000000-0008-0000-1300-000042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19" name="Text Box 15">
          <a:extLst>
            <a:ext uri="{FF2B5EF4-FFF2-40B4-BE49-F238E27FC236}">
              <a16:creationId xmlns:a16="http://schemas.microsoft.com/office/drawing/2014/main" id="{00000000-0008-0000-1300-000043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20" name="Text Box 15">
          <a:extLst>
            <a:ext uri="{FF2B5EF4-FFF2-40B4-BE49-F238E27FC236}">
              <a16:creationId xmlns:a16="http://schemas.microsoft.com/office/drawing/2014/main" id="{00000000-0008-0000-1300-000044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21" name="Text Box 15">
          <a:extLst>
            <a:ext uri="{FF2B5EF4-FFF2-40B4-BE49-F238E27FC236}">
              <a16:creationId xmlns:a16="http://schemas.microsoft.com/office/drawing/2014/main" id="{00000000-0008-0000-1300-000045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22" name="Text Box 15">
          <a:extLst>
            <a:ext uri="{FF2B5EF4-FFF2-40B4-BE49-F238E27FC236}">
              <a16:creationId xmlns:a16="http://schemas.microsoft.com/office/drawing/2014/main" id="{00000000-0008-0000-1300-000046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23" name="Text Box 15">
          <a:extLst>
            <a:ext uri="{FF2B5EF4-FFF2-40B4-BE49-F238E27FC236}">
              <a16:creationId xmlns:a16="http://schemas.microsoft.com/office/drawing/2014/main" id="{00000000-0008-0000-1300-000047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24" name="Text Box 15">
          <a:extLst>
            <a:ext uri="{FF2B5EF4-FFF2-40B4-BE49-F238E27FC236}">
              <a16:creationId xmlns:a16="http://schemas.microsoft.com/office/drawing/2014/main" id="{00000000-0008-0000-1300-000048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425" name="Text Box 15">
          <a:extLst>
            <a:ext uri="{FF2B5EF4-FFF2-40B4-BE49-F238E27FC236}">
              <a16:creationId xmlns:a16="http://schemas.microsoft.com/office/drawing/2014/main" id="{00000000-0008-0000-1300-000049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426" name="Text Box 15">
          <a:extLst>
            <a:ext uri="{FF2B5EF4-FFF2-40B4-BE49-F238E27FC236}">
              <a16:creationId xmlns:a16="http://schemas.microsoft.com/office/drawing/2014/main" id="{00000000-0008-0000-1300-00004A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427" name="Text Box 15">
          <a:extLst>
            <a:ext uri="{FF2B5EF4-FFF2-40B4-BE49-F238E27FC236}">
              <a16:creationId xmlns:a16="http://schemas.microsoft.com/office/drawing/2014/main" id="{00000000-0008-0000-1300-00004B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28" name="Text Box 15">
          <a:extLst>
            <a:ext uri="{FF2B5EF4-FFF2-40B4-BE49-F238E27FC236}">
              <a16:creationId xmlns:a16="http://schemas.microsoft.com/office/drawing/2014/main" id="{00000000-0008-0000-1300-00004C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29" name="Text Box 15">
          <a:extLst>
            <a:ext uri="{FF2B5EF4-FFF2-40B4-BE49-F238E27FC236}">
              <a16:creationId xmlns:a16="http://schemas.microsoft.com/office/drawing/2014/main" id="{00000000-0008-0000-1300-00004D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30" name="Text Box 15">
          <a:extLst>
            <a:ext uri="{FF2B5EF4-FFF2-40B4-BE49-F238E27FC236}">
              <a16:creationId xmlns:a16="http://schemas.microsoft.com/office/drawing/2014/main" id="{00000000-0008-0000-1300-00004E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31" name="Text Box 15">
          <a:extLst>
            <a:ext uri="{FF2B5EF4-FFF2-40B4-BE49-F238E27FC236}">
              <a16:creationId xmlns:a16="http://schemas.microsoft.com/office/drawing/2014/main" id="{00000000-0008-0000-1300-00004F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32" name="Text Box 15">
          <a:extLst>
            <a:ext uri="{FF2B5EF4-FFF2-40B4-BE49-F238E27FC236}">
              <a16:creationId xmlns:a16="http://schemas.microsoft.com/office/drawing/2014/main" id="{00000000-0008-0000-1300-000050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33" name="Text Box 15">
          <a:extLst>
            <a:ext uri="{FF2B5EF4-FFF2-40B4-BE49-F238E27FC236}">
              <a16:creationId xmlns:a16="http://schemas.microsoft.com/office/drawing/2014/main" id="{00000000-0008-0000-1300-000051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34" name="Text Box 15">
          <a:extLst>
            <a:ext uri="{FF2B5EF4-FFF2-40B4-BE49-F238E27FC236}">
              <a16:creationId xmlns:a16="http://schemas.microsoft.com/office/drawing/2014/main" id="{00000000-0008-0000-1300-000052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35" name="Text Box 15">
          <a:extLst>
            <a:ext uri="{FF2B5EF4-FFF2-40B4-BE49-F238E27FC236}">
              <a16:creationId xmlns:a16="http://schemas.microsoft.com/office/drawing/2014/main" id="{00000000-0008-0000-1300-000053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36" name="Text Box 15">
          <a:extLst>
            <a:ext uri="{FF2B5EF4-FFF2-40B4-BE49-F238E27FC236}">
              <a16:creationId xmlns:a16="http://schemas.microsoft.com/office/drawing/2014/main" id="{00000000-0008-0000-1300-000054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37" name="Text Box 15">
          <a:extLst>
            <a:ext uri="{FF2B5EF4-FFF2-40B4-BE49-F238E27FC236}">
              <a16:creationId xmlns:a16="http://schemas.microsoft.com/office/drawing/2014/main" id="{00000000-0008-0000-1300-000055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38" name="Text Box 15">
          <a:extLst>
            <a:ext uri="{FF2B5EF4-FFF2-40B4-BE49-F238E27FC236}">
              <a16:creationId xmlns:a16="http://schemas.microsoft.com/office/drawing/2014/main" id="{00000000-0008-0000-1300-000056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439" name="Text Box 15">
          <a:extLst>
            <a:ext uri="{FF2B5EF4-FFF2-40B4-BE49-F238E27FC236}">
              <a16:creationId xmlns:a16="http://schemas.microsoft.com/office/drawing/2014/main" id="{00000000-0008-0000-1300-000057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440" name="Text Box 15">
          <a:extLst>
            <a:ext uri="{FF2B5EF4-FFF2-40B4-BE49-F238E27FC236}">
              <a16:creationId xmlns:a16="http://schemas.microsoft.com/office/drawing/2014/main" id="{00000000-0008-0000-1300-000058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441" name="Text Box 15">
          <a:extLst>
            <a:ext uri="{FF2B5EF4-FFF2-40B4-BE49-F238E27FC236}">
              <a16:creationId xmlns:a16="http://schemas.microsoft.com/office/drawing/2014/main" id="{00000000-0008-0000-1300-000059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42" name="Text Box 15">
          <a:extLst>
            <a:ext uri="{FF2B5EF4-FFF2-40B4-BE49-F238E27FC236}">
              <a16:creationId xmlns:a16="http://schemas.microsoft.com/office/drawing/2014/main" id="{00000000-0008-0000-1300-00005A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43" name="Text Box 15">
          <a:extLst>
            <a:ext uri="{FF2B5EF4-FFF2-40B4-BE49-F238E27FC236}">
              <a16:creationId xmlns:a16="http://schemas.microsoft.com/office/drawing/2014/main" id="{00000000-0008-0000-1300-00005B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44" name="Text Box 15">
          <a:extLst>
            <a:ext uri="{FF2B5EF4-FFF2-40B4-BE49-F238E27FC236}">
              <a16:creationId xmlns:a16="http://schemas.microsoft.com/office/drawing/2014/main" id="{00000000-0008-0000-1300-00005C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45" name="Text Box 15">
          <a:extLst>
            <a:ext uri="{FF2B5EF4-FFF2-40B4-BE49-F238E27FC236}">
              <a16:creationId xmlns:a16="http://schemas.microsoft.com/office/drawing/2014/main" id="{00000000-0008-0000-1300-00005D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46" name="Text Box 15">
          <a:extLst>
            <a:ext uri="{FF2B5EF4-FFF2-40B4-BE49-F238E27FC236}">
              <a16:creationId xmlns:a16="http://schemas.microsoft.com/office/drawing/2014/main" id="{00000000-0008-0000-1300-00005E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47" name="Text Box 15">
          <a:extLst>
            <a:ext uri="{FF2B5EF4-FFF2-40B4-BE49-F238E27FC236}">
              <a16:creationId xmlns:a16="http://schemas.microsoft.com/office/drawing/2014/main" id="{00000000-0008-0000-1300-00005F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48" name="Text Box 15">
          <a:extLst>
            <a:ext uri="{FF2B5EF4-FFF2-40B4-BE49-F238E27FC236}">
              <a16:creationId xmlns:a16="http://schemas.microsoft.com/office/drawing/2014/main" id="{00000000-0008-0000-1300-000060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49" name="Text Box 15">
          <a:extLst>
            <a:ext uri="{FF2B5EF4-FFF2-40B4-BE49-F238E27FC236}">
              <a16:creationId xmlns:a16="http://schemas.microsoft.com/office/drawing/2014/main" id="{00000000-0008-0000-1300-000061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50" name="Text Box 15">
          <a:extLst>
            <a:ext uri="{FF2B5EF4-FFF2-40B4-BE49-F238E27FC236}">
              <a16:creationId xmlns:a16="http://schemas.microsoft.com/office/drawing/2014/main" id="{00000000-0008-0000-1300-000062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51" name="Text Box 15">
          <a:extLst>
            <a:ext uri="{FF2B5EF4-FFF2-40B4-BE49-F238E27FC236}">
              <a16:creationId xmlns:a16="http://schemas.microsoft.com/office/drawing/2014/main" id="{00000000-0008-0000-1300-000063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452" name="Text Box 15">
          <a:extLst>
            <a:ext uri="{FF2B5EF4-FFF2-40B4-BE49-F238E27FC236}">
              <a16:creationId xmlns:a16="http://schemas.microsoft.com/office/drawing/2014/main" id="{00000000-0008-0000-1300-000064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453" name="Text Box 15">
          <a:extLst>
            <a:ext uri="{FF2B5EF4-FFF2-40B4-BE49-F238E27FC236}">
              <a16:creationId xmlns:a16="http://schemas.microsoft.com/office/drawing/2014/main" id="{00000000-0008-0000-1300-000065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54" name="Text Box 15">
          <a:extLst>
            <a:ext uri="{FF2B5EF4-FFF2-40B4-BE49-F238E27FC236}">
              <a16:creationId xmlns:a16="http://schemas.microsoft.com/office/drawing/2014/main" id="{00000000-0008-0000-1300-000066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55" name="Text Box 15">
          <a:extLst>
            <a:ext uri="{FF2B5EF4-FFF2-40B4-BE49-F238E27FC236}">
              <a16:creationId xmlns:a16="http://schemas.microsoft.com/office/drawing/2014/main" id="{00000000-0008-0000-1300-000067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56" name="Text Box 15">
          <a:extLst>
            <a:ext uri="{FF2B5EF4-FFF2-40B4-BE49-F238E27FC236}">
              <a16:creationId xmlns:a16="http://schemas.microsoft.com/office/drawing/2014/main" id="{00000000-0008-0000-1300-000068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457" name="Text Box 15">
          <a:extLst>
            <a:ext uri="{FF2B5EF4-FFF2-40B4-BE49-F238E27FC236}">
              <a16:creationId xmlns:a16="http://schemas.microsoft.com/office/drawing/2014/main" id="{00000000-0008-0000-1300-000069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458" name="Text Box 15">
          <a:extLst>
            <a:ext uri="{FF2B5EF4-FFF2-40B4-BE49-F238E27FC236}">
              <a16:creationId xmlns:a16="http://schemas.microsoft.com/office/drawing/2014/main" id="{00000000-0008-0000-1300-00006A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459" name="Text Box 15">
          <a:extLst>
            <a:ext uri="{FF2B5EF4-FFF2-40B4-BE49-F238E27FC236}">
              <a16:creationId xmlns:a16="http://schemas.microsoft.com/office/drawing/2014/main" id="{00000000-0008-0000-1300-00006B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60" name="Text Box 15">
          <a:extLst>
            <a:ext uri="{FF2B5EF4-FFF2-40B4-BE49-F238E27FC236}">
              <a16:creationId xmlns:a16="http://schemas.microsoft.com/office/drawing/2014/main" id="{00000000-0008-0000-1300-00006C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61" name="Text Box 15">
          <a:extLst>
            <a:ext uri="{FF2B5EF4-FFF2-40B4-BE49-F238E27FC236}">
              <a16:creationId xmlns:a16="http://schemas.microsoft.com/office/drawing/2014/main" id="{00000000-0008-0000-1300-00006D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62" name="Text Box 15">
          <a:extLst>
            <a:ext uri="{FF2B5EF4-FFF2-40B4-BE49-F238E27FC236}">
              <a16:creationId xmlns:a16="http://schemas.microsoft.com/office/drawing/2014/main" id="{00000000-0008-0000-1300-00006E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463" name="Text Box 15">
          <a:extLst>
            <a:ext uri="{FF2B5EF4-FFF2-40B4-BE49-F238E27FC236}">
              <a16:creationId xmlns:a16="http://schemas.microsoft.com/office/drawing/2014/main" id="{00000000-0008-0000-1300-00006F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464" name="Text Box 15">
          <a:extLst>
            <a:ext uri="{FF2B5EF4-FFF2-40B4-BE49-F238E27FC236}">
              <a16:creationId xmlns:a16="http://schemas.microsoft.com/office/drawing/2014/main" id="{00000000-0008-0000-1300-000070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465" name="Text Box 15">
          <a:extLst>
            <a:ext uri="{FF2B5EF4-FFF2-40B4-BE49-F238E27FC236}">
              <a16:creationId xmlns:a16="http://schemas.microsoft.com/office/drawing/2014/main" id="{00000000-0008-0000-1300-000071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66" name="Text Box 15">
          <a:extLst>
            <a:ext uri="{FF2B5EF4-FFF2-40B4-BE49-F238E27FC236}">
              <a16:creationId xmlns:a16="http://schemas.microsoft.com/office/drawing/2014/main" id="{00000000-0008-0000-1300-000072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67" name="Text Box 15">
          <a:extLst>
            <a:ext uri="{FF2B5EF4-FFF2-40B4-BE49-F238E27FC236}">
              <a16:creationId xmlns:a16="http://schemas.microsoft.com/office/drawing/2014/main" id="{00000000-0008-0000-1300-000073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68" name="Text Box 15">
          <a:extLst>
            <a:ext uri="{FF2B5EF4-FFF2-40B4-BE49-F238E27FC236}">
              <a16:creationId xmlns:a16="http://schemas.microsoft.com/office/drawing/2014/main" id="{00000000-0008-0000-1300-000074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469" name="Text Box 15">
          <a:extLst>
            <a:ext uri="{FF2B5EF4-FFF2-40B4-BE49-F238E27FC236}">
              <a16:creationId xmlns:a16="http://schemas.microsoft.com/office/drawing/2014/main" id="{00000000-0008-0000-1300-000075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470" name="Text Box 15">
          <a:extLst>
            <a:ext uri="{FF2B5EF4-FFF2-40B4-BE49-F238E27FC236}">
              <a16:creationId xmlns:a16="http://schemas.microsoft.com/office/drawing/2014/main" id="{00000000-0008-0000-1300-000076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471" name="Text Box 15">
          <a:extLst>
            <a:ext uri="{FF2B5EF4-FFF2-40B4-BE49-F238E27FC236}">
              <a16:creationId xmlns:a16="http://schemas.microsoft.com/office/drawing/2014/main" id="{00000000-0008-0000-1300-000077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472" name="Text Box 15">
          <a:extLst>
            <a:ext uri="{FF2B5EF4-FFF2-40B4-BE49-F238E27FC236}">
              <a16:creationId xmlns:a16="http://schemas.microsoft.com/office/drawing/2014/main" id="{00000000-0008-0000-1300-00007811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473" name="Text Box 15">
          <a:extLst>
            <a:ext uri="{FF2B5EF4-FFF2-40B4-BE49-F238E27FC236}">
              <a16:creationId xmlns:a16="http://schemas.microsoft.com/office/drawing/2014/main" id="{00000000-0008-0000-1300-00007911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474" name="Text Box 15">
          <a:extLst>
            <a:ext uri="{FF2B5EF4-FFF2-40B4-BE49-F238E27FC236}">
              <a16:creationId xmlns:a16="http://schemas.microsoft.com/office/drawing/2014/main" id="{00000000-0008-0000-1300-00007A11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475" name="Text Box 15">
          <a:extLst>
            <a:ext uri="{FF2B5EF4-FFF2-40B4-BE49-F238E27FC236}">
              <a16:creationId xmlns:a16="http://schemas.microsoft.com/office/drawing/2014/main" id="{00000000-0008-0000-1300-00007B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476" name="Text Box 15">
          <a:extLst>
            <a:ext uri="{FF2B5EF4-FFF2-40B4-BE49-F238E27FC236}">
              <a16:creationId xmlns:a16="http://schemas.microsoft.com/office/drawing/2014/main" id="{00000000-0008-0000-1300-00007C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477" name="Text Box 15">
          <a:extLst>
            <a:ext uri="{FF2B5EF4-FFF2-40B4-BE49-F238E27FC236}">
              <a16:creationId xmlns:a16="http://schemas.microsoft.com/office/drawing/2014/main" id="{00000000-0008-0000-1300-00007D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78" name="Text Box 15">
          <a:extLst>
            <a:ext uri="{FF2B5EF4-FFF2-40B4-BE49-F238E27FC236}">
              <a16:creationId xmlns:a16="http://schemas.microsoft.com/office/drawing/2014/main" id="{00000000-0008-0000-1300-00007E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79" name="Text Box 15">
          <a:extLst>
            <a:ext uri="{FF2B5EF4-FFF2-40B4-BE49-F238E27FC236}">
              <a16:creationId xmlns:a16="http://schemas.microsoft.com/office/drawing/2014/main" id="{00000000-0008-0000-1300-00007F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80" name="Text Box 15">
          <a:extLst>
            <a:ext uri="{FF2B5EF4-FFF2-40B4-BE49-F238E27FC236}">
              <a16:creationId xmlns:a16="http://schemas.microsoft.com/office/drawing/2014/main" id="{00000000-0008-0000-1300-000080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81" name="Text Box 15">
          <a:extLst>
            <a:ext uri="{FF2B5EF4-FFF2-40B4-BE49-F238E27FC236}">
              <a16:creationId xmlns:a16="http://schemas.microsoft.com/office/drawing/2014/main" id="{00000000-0008-0000-1300-000081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82" name="Text Box 15">
          <a:extLst>
            <a:ext uri="{FF2B5EF4-FFF2-40B4-BE49-F238E27FC236}">
              <a16:creationId xmlns:a16="http://schemas.microsoft.com/office/drawing/2014/main" id="{00000000-0008-0000-1300-000082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83" name="Text Box 15">
          <a:extLst>
            <a:ext uri="{FF2B5EF4-FFF2-40B4-BE49-F238E27FC236}">
              <a16:creationId xmlns:a16="http://schemas.microsoft.com/office/drawing/2014/main" id="{00000000-0008-0000-1300-000083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84" name="Text Box 15">
          <a:extLst>
            <a:ext uri="{FF2B5EF4-FFF2-40B4-BE49-F238E27FC236}">
              <a16:creationId xmlns:a16="http://schemas.microsoft.com/office/drawing/2014/main" id="{00000000-0008-0000-1300-000084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85" name="Text Box 15">
          <a:extLst>
            <a:ext uri="{FF2B5EF4-FFF2-40B4-BE49-F238E27FC236}">
              <a16:creationId xmlns:a16="http://schemas.microsoft.com/office/drawing/2014/main" id="{00000000-0008-0000-1300-000085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86" name="Text Box 15">
          <a:extLst>
            <a:ext uri="{FF2B5EF4-FFF2-40B4-BE49-F238E27FC236}">
              <a16:creationId xmlns:a16="http://schemas.microsoft.com/office/drawing/2014/main" id="{00000000-0008-0000-1300-000086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87" name="Text Box 15">
          <a:extLst>
            <a:ext uri="{FF2B5EF4-FFF2-40B4-BE49-F238E27FC236}">
              <a16:creationId xmlns:a16="http://schemas.microsoft.com/office/drawing/2014/main" id="{00000000-0008-0000-1300-000087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4488" name="Text Box 15">
          <a:extLst>
            <a:ext uri="{FF2B5EF4-FFF2-40B4-BE49-F238E27FC236}">
              <a16:creationId xmlns:a16="http://schemas.microsoft.com/office/drawing/2014/main" id="{00000000-0008-0000-1300-000088110000}"/>
            </a:ext>
          </a:extLst>
        </xdr:cNvPr>
        <xdr:cNvSpPr txBox="1">
          <a:spLocks noChangeArrowheads="1"/>
        </xdr:cNvSpPr>
      </xdr:nvSpPr>
      <xdr:spPr bwMode="auto">
        <a:xfrm>
          <a:off x="8574505" y="2967789"/>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489" name="Text Box 15">
          <a:extLst>
            <a:ext uri="{FF2B5EF4-FFF2-40B4-BE49-F238E27FC236}">
              <a16:creationId xmlns:a16="http://schemas.microsoft.com/office/drawing/2014/main" id="{00000000-0008-0000-1300-00008911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490" name="Text Box 15">
          <a:extLst>
            <a:ext uri="{FF2B5EF4-FFF2-40B4-BE49-F238E27FC236}">
              <a16:creationId xmlns:a16="http://schemas.microsoft.com/office/drawing/2014/main" id="{00000000-0008-0000-1300-00008A11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4491" name="Text Box 15">
          <a:extLst>
            <a:ext uri="{FF2B5EF4-FFF2-40B4-BE49-F238E27FC236}">
              <a16:creationId xmlns:a16="http://schemas.microsoft.com/office/drawing/2014/main" id="{00000000-0008-0000-1300-00008B110000}"/>
            </a:ext>
          </a:extLst>
        </xdr:cNvPr>
        <xdr:cNvSpPr txBox="1">
          <a:spLocks noChangeArrowheads="1"/>
        </xdr:cNvSpPr>
      </xdr:nvSpPr>
      <xdr:spPr bwMode="auto">
        <a:xfrm>
          <a:off x="8574505" y="2967789"/>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92" name="Text Box 15">
          <a:extLst>
            <a:ext uri="{FF2B5EF4-FFF2-40B4-BE49-F238E27FC236}">
              <a16:creationId xmlns:a16="http://schemas.microsoft.com/office/drawing/2014/main" id="{00000000-0008-0000-1300-00008C11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93" name="Text Box 15">
          <a:extLst>
            <a:ext uri="{FF2B5EF4-FFF2-40B4-BE49-F238E27FC236}">
              <a16:creationId xmlns:a16="http://schemas.microsoft.com/office/drawing/2014/main" id="{00000000-0008-0000-1300-00008D11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94" name="Text Box 15">
          <a:extLst>
            <a:ext uri="{FF2B5EF4-FFF2-40B4-BE49-F238E27FC236}">
              <a16:creationId xmlns:a16="http://schemas.microsoft.com/office/drawing/2014/main" id="{00000000-0008-0000-1300-00008E11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95" name="Text Box 15">
          <a:extLst>
            <a:ext uri="{FF2B5EF4-FFF2-40B4-BE49-F238E27FC236}">
              <a16:creationId xmlns:a16="http://schemas.microsoft.com/office/drawing/2014/main" id="{00000000-0008-0000-1300-00008F11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96" name="Text Box 15">
          <a:extLst>
            <a:ext uri="{FF2B5EF4-FFF2-40B4-BE49-F238E27FC236}">
              <a16:creationId xmlns:a16="http://schemas.microsoft.com/office/drawing/2014/main" id="{00000000-0008-0000-1300-00009011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497" name="Text Box 15">
          <a:extLst>
            <a:ext uri="{FF2B5EF4-FFF2-40B4-BE49-F238E27FC236}">
              <a16:creationId xmlns:a16="http://schemas.microsoft.com/office/drawing/2014/main" id="{00000000-0008-0000-1300-000091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498" name="Text Box 15">
          <a:extLst>
            <a:ext uri="{FF2B5EF4-FFF2-40B4-BE49-F238E27FC236}">
              <a16:creationId xmlns:a16="http://schemas.microsoft.com/office/drawing/2014/main" id="{00000000-0008-0000-1300-000092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4499" name="Text Box 15">
          <a:extLst>
            <a:ext uri="{FF2B5EF4-FFF2-40B4-BE49-F238E27FC236}">
              <a16:creationId xmlns:a16="http://schemas.microsoft.com/office/drawing/2014/main" id="{00000000-0008-0000-1300-000093110000}"/>
            </a:ext>
          </a:extLst>
        </xdr:cNvPr>
        <xdr:cNvSpPr txBox="1">
          <a:spLocks noChangeArrowheads="1"/>
        </xdr:cNvSpPr>
      </xdr:nvSpPr>
      <xdr:spPr bwMode="auto">
        <a:xfrm>
          <a:off x="8574505" y="2967789"/>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00" name="Text Box 15">
          <a:extLst>
            <a:ext uri="{FF2B5EF4-FFF2-40B4-BE49-F238E27FC236}">
              <a16:creationId xmlns:a16="http://schemas.microsoft.com/office/drawing/2014/main" id="{00000000-0008-0000-1300-000094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01" name="Text Box 15">
          <a:extLst>
            <a:ext uri="{FF2B5EF4-FFF2-40B4-BE49-F238E27FC236}">
              <a16:creationId xmlns:a16="http://schemas.microsoft.com/office/drawing/2014/main" id="{00000000-0008-0000-1300-000095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02" name="Text Box 15">
          <a:extLst>
            <a:ext uri="{FF2B5EF4-FFF2-40B4-BE49-F238E27FC236}">
              <a16:creationId xmlns:a16="http://schemas.microsoft.com/office/drawing/2014/main" id="{00000000-0008-0000-1300-000096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03" name="Text Box 15">
          <a:extLst>
            <a:ext uri="{FF2B5EF4-FFF2-40B4-BE49-F238E27FC236}">
              <a16:creationId xmlns:a16="http://schemas.microsoft.com/office/drawing/2014/main" id="{00000000-0008-0000-1300-000097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04" name="Text Box 15">
          <a:extLst>
            <a:ext uri="{FF2B5EF4-FFF2-40B4-BE49-F238E27FC236}">
              <a16:creationId xmlns:a16="http://schemas.microsoft.com/office/drawing/2014/main" id="{00000000-0008-0000-1300-000098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05" name="Text Box 15">
          <a:extLst>
            <a:ext uri="{FF2B5EF4-FFF2-40B4-BE49-F238E27FC236}">
              <a16:creationId xmlns:a16="http://schemas.microsoft.com/office/drawing/2014/main" id="{00000000-0008-0000-1300-000099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06" name="Text Box 15">
          <a:extLst>
            <a:ext uri="{FF2B5EF4-FFF2-40B4-BE49-F238E27FC236}">
              <a16:creationId xmlns:a16="http://schemas.microsoft.com/office/drawing/2014/main" id="{00000000-0008-0000-1300-00009A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07" name="Text Box 15">
          <a:extLst>
            <a:ext uri="{FF2B5EF4-FFF2-40B4-BE49-F238E27FC236}">
              <a16:creationId xmlns:a16="http://schemas.microsoft.com/office/drawing/2014/main" id="{00000000-0008-0000-1300-00009B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08" name="Text Box 15">
          <a:extLst>
            <a:ext uri="{FF2B5EF4-FFF2-40B4-BE49-F238E27FC236}">
              <a16:creationId xmlns:a16="http://schemas.microsoft.com/office/drawing/2014/main" id="{00000000-0008-0000-1300-00009C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509" name="Text Box 15">
          <a:extLst>
            <a:ext uri="{FF2B5EF4-FFF2-40B4-BE49-F238E27FC236}">
              <a16:creationId xmlns:a16="http://schemas.microsoft.com/office/drawing/2014/main" id="{00000000-0008-0000-1300-00009D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510" name="Text Box 15">
          <a:extLst>
            <a:ext uri="{FF2B5EF4-FFF2-40B4-BE49-F238E27FC236}">
              <a16:creationId xmlns:a16="http://schemas.microsoft.com/office/drawing/2014/main" id="{00000000-0008-0000-1300-00009E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511" name="Text Box 15">
          <a:extLst>
            <a:ext uri="{FF2B5EF4-FFF2-40B4-BE49-F238E27FC236}">
              <a16:creationId xmlns:a16="http://schemas.microsoft.com/office/drawing/2014/main" id="{00000000-0008-0000-1300-00009F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4512" name="Text Box 15">
          <a:extLst>
            <a:ext uri="{FF2B5EF4-FFF2-40B4-BE49-F238E27FC236}">
              <a16:creationId xmlns:a16="http://schemas.microsoft.com/office/drawing/2014/main" id="{00000000-0008-0000-1300-0000A0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4513" name="Text Box 15">
          <a:extLst>
            <a:ext uri="{FF2B5EF4-FFF2-40B4-BE49-F238E27FC236}">
              <a16:creationId xmlns:a16="http://schemas.microsoft.com/office/drawing/2014/main" id="{00000000-0008-0000-1300-0000A1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4514" name="Text Box 15">
          <a:extLst>
            <a:ext uri="{FF2B5EF4-FFF2-40B4-BE49-F238E27FC236}">
              <a16:creationId xmlns:a16="http://schemas.microsoft.com/office/drawing/2014/main" id="{00000000-0008-0000-1300-0000A2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15" name="Text Box 15">
          <a:extLst>
            <a:ext uri="{FF2B5EF4-FFF2-40B4-BE49-F238E27FC236}">
              <a16:creationId xmlns:a16="http://schemas.microsoft.com/office/drawing/2014/main" id="{00000000-0008-0000-1300-0000A3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16" name="Text Box 15">
          <a:extLst>
            <a:ext uri="{FF2B5EF4-FFF2-40B4-BE49-F238E27FC236}">
              <a16:creationId xmlns:a16="http://schemas.microsoft.com/office/drawing/2014/main" id="{00000000-0008-0000-1300-0000A4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17" name="Text Box 15">
          <a:extLst>
            <a:ext uri="{FF2B5EF4-FFF2-40B4-BE49-F238E27FC236}">
              <a16:creationId xmlns:a16="http://schemas.microsoft.com/office/drawing/2014/main" id="{00000000-0008-0000-1300-0000A5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18" name="Text Box 15">
          <a:extLst>
            <a:ext uri="{FF2B5EF4-FFF2-40B4-BE49-F238E27FC236}">
              <a16:creationId xmlns:a16="http://schemas.microsoft.com/office/drawing/2014/main" id="{00000000-0008-0000-1300-0000A6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19" name="Text Box 15">
          <a:extLst>
            <a:ext uri="{FF2B5EF4-FFF2-40B4-BE49-F238E27FC236}">
              <a16:creationId xmlns:a16="http://schemas.microsoft.com/office/drawing/2014/main" id="{00000000-0008-0000-1300-0000A7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20" name="Text Box 15">
          <a:extLst>
            <a:ext uri="{FF2B5EF4-FFF2-40B4-BE49-F238E27FC236}">
              <a16:creationId xmlns:a16="http://schemas.microsoft.com/office/drawing/2014/main" id="{00000000-0008-0000-1300-0000A8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21" name="Text Box 15">
          <a:extLst>
            <a:ext uri="{FF2B5EF4-FFF2-40B4-BE49-F238E27FC236}">
              <a16:creationId xmlns:a16="http://schemas.microsoft.com/office/drawing/2014/main" id="{00000000-0008-0000-1300-0000A9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22" name="Text Box 15">
          <a:extLst>
            <a:ext uri="{FF2B5EF4-FFF2-40B4-BE49-F238E27FC236}">
              <a16:creationId xmlns:a16="http://schemas.microsoft.com/office/drawing/2014/main" id="{00000000-0008-0000-1300-0000AA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23" name="Text Box 15">
          <a:extLst>
            <a:ext uri="{FF2B5EF4-FFF2-40B4-BE49-F238E27FC236}">
              <a16:creationId xmlns:a16="http://schemas.microsoft.com/office/drawing/2014/main" id="{00000000-0008-0000-1300-0000AB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24" name="Text Box 15">
          <a:extLst>
            <a:ext uri="{FF2B5EF4-FFF2-40B4-BE49-F238E27FC236}">
              <a16:creationId xmlns:a16="http://schemas.microsoft.com/office/drawing/2014/main" id="{00000000-0008-0000-1300-0000AC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25" name="Text Box 15">
          <a:extLst>
            <a:ext uri="{FF2B5EF4-FFF2-40B4-BE49-F238E27FC236}">
              <a16:creationId xmlns:a16="http://schemas.microsoft.com/office/drawing/2014/main" id="{00000000-0008-0000-1300-0000AD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26" name="Text Box 15">
          <a:extLst>
            <a:ext uri="{FF2B5EF4-FFF2-40B4-BE49-F238E27FC236}">
              <a16:creationId xmlns:a16="http://schemas.microsoft.com/office/drawing/2014/main" id="{00000000-0008-0000-1300-0000AE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27" name="Text Box 15">
          <a:extLst>
            <a:ext uri="{FF2B5EF4-FFF2-40B4-BE49-F238E27FC236}">
              <a16:creationId xmlns:a16="http://schemas.microsoft.com/office/drawing/2014/main" id="{00000000-0008-0000-1300-0000AF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528" name="Text Box 15">
          <a:extLst>
            <a:ext uri="{FF2B5EF4-FFF2-40B4-BE49-F238E27FC236}">
              <a16:creationId xmlns:a16="http://schemas.microsoft.com/office/drawing/2014/main" id="{00000000-0008-0000-1300-0000B0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529" name="Text Box 15">
          <a:extLst>
            <a:ext uri="{FF2B5EF4-FFF2-40B4-BE49-F238E27FC236}">
              <a16:creationId xmlns:a16="http://schemas.microsoft.com/office/drawing/2014/main" id="{00000000-0008-0000-1300-0000B1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530" name="Text Box 15">
          <a:extLst>
            <a:ext uri="{FF2B5EF4-FFF2-40B4-BE49-F238E27FC236}">
              <a16:creationId xmlns:a16="http://schemas.microsoft.com/office/drawing/2014/main" id="{00000000-0008-0000-1300-0000B2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31" name="Text Box 15">
          <a:extLst>
            <a:ext uri="{FF2B5EF4-FFF2-40B4-BE49-F238E27FC236}">
              <a16:creationId xmlns:a16="http://schemas.microsoft.com/office/drawing/2014/main" id="{00000000-0008-0000-1300-0000B3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32" name="Text Box 15">
          <a:extLst>
            <a:ext uri="{FF2B5EF4-FFF2-40B4-BE49-F238E27FC236}">
              <a16:creationId xmlns:a16="http://schemas.microsoft.com/office/drawing/2014/main" id="{00000000-0008-0000-1300-0000B4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33" name="Text Box 15">
          <a:extLst>
            <a:ext uri="{FF2B5EF4-FFF2-40B4-BE49-F238E27FC236}">
              <a16:creationId xmlns:a16="http://schemas.microsoft.com/office/drawing/2014/main" id="{00000000-0008-0000-1300-0000B5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34" name="Text Box 15">
          <a:extLst>
            <a:ext uri="{FF2B5EF4-FFF2-40B4-BE49-F238E27FC236}">
              <a16:creationId xmlns:a16="http://schemas.microsoft.com/office/drawing/2014/main" id="{00000000-0008-0000-1300-0000B6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35" name="Text Box 15">
          <a:extLst>
            <a:ext uri="{FF2B5EF4-FFF2-40B4-BE49-F238E27FC236}">
              <a16:creationId xmlns:a16="http://schemas.microsoft.com/office/drawing/2014/main" id="{00000000-0008-0000-1300-0000B7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36" name="Text Box 15">
          <a:extLst>
            <a:ext uri="{FF2B5EF4-FFF2-40B4-BE49-F238E27FC236}">
              <a16:creationId xmlns:a16="http://schemas.microsoft.com/office/drawing/2014/main" id="{00000000-0008-0000-1300-0000B8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37" name="Text Box 15">
          <a:extLst>
            <a:ext uri="{FF2B5EF4-FFF2-40B4-BE49-F238E27FC236}">
              <a16:creationId xmlns:a16="http://schemas.microsoft.com/office/drawing/2014/main" id="{00000000-0008-0000-1300-0000B9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38" name="Text Box 15">
          <a:extLst>
            <a:ext uri="{FF2B5EF4-FFF2-40B4-BE49-F238E27FC236}">
              <a16:creationId xmlns:a16="http://schemas.microsoft.com/office/drawing/2014/main" id="{00000000-0008-0000-1300-0000BA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39" name="Text Box 15">
          <a:extLst>
            <a:ext uri="{FF2B5EF4-FFF2-40B4-BE49-F238E27FC236}">
              <a16:creationId xmlns:a16="http://schemas.microsoft.com/office/drawing/2014/main" id="{00000000-0008-0000-1300-0000BB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40" name="Text Box 15">
          <a:extLst>
            <a:ext uri="{FF2B5EF4-FFF2-40B4-BE49-F238E27FC236}">
              <a16:creationId xmlns:a16="http://schemas.microsoft.com/office/drawing/2014/main" id="{00000000-0008-0000-1300-0000BC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41" name="Text Box 15">
          <a:extLst>
            <a:ext uri="{FF2B5EF4-FFF2-40B4-BE49-F238E27FC236}">
              <a16:creationId xmlns:a16="http://schemas.microsoft.com/office/drawing/2014/main" id="{00000000-0008-0000-1300-0000BD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542" name="Text Box 15">
          <a:extLst>
            <a:ext uri="{FF2B5EF4-FFF2-40B4-BE49-F238E27FC236}">
              <a16:creationId xmlns:a16="http://schemas.microsoft.com/office/drawing/2014/main" id="{00000000-0008-0000-1300-0000BE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543" name="Text Box 15">
          <a:extLst>
            <a:ext uri="{FF2B5EF4-FFF2-40B4-BE49-F238E27FC236}">
              <a16:creationId xmlns:a16="http://schemas.microsoft.com/office/drawing/2014/main" id="{00000000-0008-0000-1300-0000BF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544" name="Text Box 15">
          <a:extLst>
            <a:ext uri="{FF2B5EF4-FFF2-40B4-BE49-F238E27FC236}">
              <a16:creationId xmlns:a16="http://schemas.microsoft.com/office/drawing/2014/main" id="{00000000-0008-0000-1300-0000C0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4545" name="Text Box 15">
          <a:extLst>
            <a:ext uri="{FF2B5EF4-FFF2-40B4-BE49-F238E27FC236}">
              <a16:creationId xmlns:a16="http://schemas.microsoft.com/office/drawing/2014/main" id="{00000000-0008-0000-1300-0000C1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4546" name="Text Box 15">
          <a:extLst>
            <a:ext uri="{FF2B5EF4-FFF2-40B4-BE49-F238E27FC236}">
              <a16:creationId xmlns:a16="http://schemas.microsoft.com/office/drawing/2014/main" id="{00000000-0008-0000-1300-0000C2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4547" name="Text Box 15">
          <a:extLst>
            <a:ext uri="{FF2B5EF4-FFF2-40B4-BE49-F238E27FC236}">
              <a16:creationId xmlns:a16="http://schemas.microsoft.com/office/drawing/2014/main" id="{00000000-0008-0000-1300-0000C3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4548" name="Text Box 15">
          <a:extLst>
            <a:ext uri="{FF2B5EF4-FFF2-40B4-BE49-F238E27FC236}">
              <a16:creationId xmlns:a16="http://schemas.microsoft.com/office/drawing/2014/main" id="{00000000-0008-0000-1300-0000C4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4549" name="Text Box 15">
          <a:extLst>
            <a:ext uri="{FF2B5EF4-FFF2-40B4-BE49-F238E27FC236}">
              <a16:creationId xmlns:a16="http://schemas.microsoft.com/office/drawing/2014/main" id="{00000000-0008-0000-1300-0000C5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4550" name="Text Box 15">
          <a:extLst>
            <a:ext uri="{FF2B5EF4-FFF2-40B4-BE49-F238E27FC236}">
              <a16:creationId xmlns:a16="http://schemas.microsoft.com/office/drawing/2014/main" id="{00000000-0008-0000-1300-0000C6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51" name="Text Box 15">
          <a:extLst>
            <a:ext uri="{FF2B5EF4-FFF2-40B4-BE49-F238E27FC236}">
              <a16:creationId xmlns:a16="http://schemas.microsoft.com/office/drawing/2014/main" id="{00000000-0008-0000-1300-0000C7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52" name="Text Box 15">
          <a:extLst>
            <a:ext uri="{FF2B5EF4-FFF2-40B4-BE49-F238E27FC236}">
              <a16:creationId xmlns:a16="http://schemas.microsoft.com/office/drawing/2014/main" id="{00000000-0008-0000-1300-0000C8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53" name="Text Box 15">
          <a:extLst>
            <a:ext uri="{FF2B5EF4-FFF2-40B4-BE49-F238E27FC236}">
              <a16:creationId xmlns:a16="http://schemas.microsoft.com/office/drawing/2014/main" id="{00000000-0008-0000-1300-0000C9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54" name="Text Box 15">
          <a:extLst>
            <a:ext uri="{FF2B5EF4-FFF2-40B4-BE49-F238E27FC236}">
              <a16:creationId xmlns:a16="http://schemas.microsoft.com/office/drawing/2014/main" id="{00000000-0008-0000-1300-0000CA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55" name="Text Box 15">
          <a:extLst>
            <a:ext uri="{FF2B5EF4-FFF2-40B4-BE49-F238E27FC236}">
              <a16:creationId xmlns:a16="http://schemas.microsoft.com/office/drawing/2014/main" id="{00000000-0008-0000-1300-0000CB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56" name="Text Box 15">
          <a:extLst>
            <a:ext uri="{FF2B5EF4-FFF2-40B4-BE49-F238E27FC236}">
              <a16:creationId xmlns:a16="http://schemas.microsoft.com/office/drawing/2014/main" id="{00000000-0008-0000-1300-0000CC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57" name="Text Box 15">
          <a:extLst>
            <a:ext uri="{FF2B5EF4-FFF2-40B4-BE49-F238E27FC236}">
              <a16:creationId xmlns:a16="http://schemas.microsoft.com/office/drawing/2014/main" id="{00000000-0008-0000-1300-0000CD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58" name="Text Box 15">
          <a:extLst>
            <a:ext uri="{FF2B5EF4-FFF2-40B4-BE49-F238E27FC236}">
              <a16:creationId xmlns:a16="http://schemas.microsoft.com/office/drawing/2014/main" id="{00000000-0008-0000-1300-0000CE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59" name="Text Box 15">
          <a:extLst>
            <a:ext uri="{FF2B5EF4-FFF2-40B4-BE49-F238E27FC236}">
              <a16:creationId xmlns:a16="http://schemas.microsoft.com/office/drawing/2014/main" id="{00000000-0008-0000-1300-0000CF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60" name="Text Box 15">
          <a:extLst>
            <a:ext uri="{FF2B5EF4-FFF2-40B4-BE49-F238E27FC236}">
              <a16:creationId xmlns:a16="http://schemas.microsoft.com/office/drawing/2014/main" id="{00000000-0008-0000-1300-0000D0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61" name="Text Box 15">
          <a:extLst>
            <a:ext uri="{FF2B5EF4-FFF2-40B4-BE49-F238E27FC236}">
              <a16:creationId xmlns:a16="http://schemas.microsoft.com/office/drawing/2014/main" id="{00000000-0008-0000-1300-0000D1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62" name="Text Box 15">
          <a:extLst>
            <a:ext uri="{FF2B5EF4-FFF2-40B4-BE49-F238E27FC236}">
              <a16:creationId xmlns:a16="http://schemas.microsoft.com/office/drawing/2014/main" id="{00000000-0008-0000-1300-0000D2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63" name="Text Box 15">
          <a:extLst>
            <a:ext uri="{FF2B5EF4-FFF2-40B4-BE49-F238E27FC236}">
              <a16:creationId xmlns:a16="http://schemas.microsoft.com/office/drawing/2014/main" id="{00000000-0008-0000-1300-0000D3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564" name="Text Box 15">
          <a:extLst>
            <a:ext uri="{FF2B5EF4-FFF2-40B4-BE49-F238E27FC236}">
              <a16:creationId xmlns:a16="http://schemas.microsoft.com/office/drawing/2014/main" id="{00000000-0008-0000-1300-0000D4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565" name="Text Box 15">
          <a:extLst>
            <a:ext uri="{FF2B5EF4-FFF2-40B4-BE49-F238E27FC236}">
              <a16:creationId xmlns:a16="http://schemas.microsoft.com/office/drawing/2014/main" id="{00000000-0008-0000-1300-0000D5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566" name="Text Box 15">
          <a:extLst>
            <a:ext uri="{FF2B5EF4-FFF2-40B4-BE49-F238E27FC236}">
              <a16:creationId xmlns:a16="http://schemas.microsoft.com/office/drawing/2014/main" id="{00000000-0008-0000-1300-0000D6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67" name="Text Box 15">
          <a:extLst>
            <a:ext uri="{FF2B5EF4-FFF2-40B4-BE49-F238E27FC236}">
              <a16:creationId xmlns:a16="http://schemas.microsoft.com/office/drawing/2014/main" id="{00000000-0008-0000-1300-0000D7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68" name="Text Box 15">
          <a:extLst>
            <a:ext uri="{FF2B5EF4-FFF2-40B4-BE49-F238E27FC236}">
              <a16:creationId xmlns:a16="http://schemas.microsoft.com/office/drawing/2014/main" id="{00000000-0008-0000-1300-0000D8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69" name="Text Box 15">
          <a:extLst>
            <a:ext uri="{FF2B5EF4-FFF2-40B4-BE49-F238E27FC236}">
              <a16:creationId xmlns:a16="http://schemas.microsoft.com/office/drawing/2014/main" id="{00000000-0008-0000-1300-0000D9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70" name="Text Box 15">
          <a:extLst>
            <a:ext uri="{FF2B5EF4-FFF2-40B4-BE49-F238E27FC236}">
              <a16:creationId xmlns:a16="http://schemas.microsoft.com/office/drawing/2014/main" id="{00000000-0008-0000-1300-0000DA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71" name="Text Box 15">
          <a:extLst>
            <a:ext uri="{FF2B5EF4-FFF2-40B4-BE49-F238E27FC236}">
              <a16:creationId xmlns:a16="http://schemas.microsoft.com/office/drawing/2014/main" id="{00000000-0008-0000-1300-0000DB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72" name="Text Box 15">
          <a:extLst>
            <a:ext uri="{FF2B5EF4-FFF2-40B4-BE49-F238E27FC236}">
              <a16:creationId xmlns:a16="http://schemas.microsoft.com/office/drawing/2014/main" id="{00000000-0008-0000-1300-0000DC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73" name="Text Box 15">
          <a:extLst>
            <a:ext uri="{FF2B5EF4-FFF2-40B4-BE49-F238E27FC236}">
              <a16:creationId xmlns:a16="http://schemas.microsoft.com/office/drawing/2014/main" id="{00000000-0008-0000-1300-0000DD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74" name="Text Box 15">
          <a:extLst>
            <a:ext uri="{FF2B5EF4-FFF2-40B4-BE49-F238E27FC236}">
              <a16:creationId xmlns:a16="http://schemas.microsoft.com/office/drawing/2014/main" id="{00000000-0008-0000-1300-0000DE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75" name="Text Box 15">
          <a:extLst>
            <a:ext uri="{FF2B5EF4-FFF2-40B4-BE49-F238E27FC236}">
              <a16:creationId xmlns:a16="http://schemas.microsoft.com/office/drawing/2014/main" id="{00000000-0008-0000-1300-0000DF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76" name="Text Box 15">
          <a:extLst>
            <a:ext uri="{FF2B5EF4-FFF2-40B4-BE49-F238E27FC236}">
              <a16:creationId xmlns:a16="http://schemas.microsoft.com/office/drawing/2014/main" id="{00000000-0008-0000-1300-0000E0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4577" name="Text Box 15">
          <a:extLst>
            <a:ext uri="{FF2B5EF4-FFF2-40B4-BE49-F238E27FC236}">
              <a16:creationId xmlns:a16="http://schemas.microsoft.com/office/drawing/2014/main" id="{00000000-0008-0000-1300-0000E1110000}"/>
            </a:ext>
          </a:extLst>
        </xdr:cNvPr>
        <xdr:cNvSpPr txBox="1">
          <a:spLocks noChangeArrowheads="1"/>
        </xdr:cNvSpPr>
      </xdr:nvSpPr>
      <xdr:spPr bwMode="auto">
        <a:xfrm>
          <a:off x="8574505" y="3144253"/>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578" name="Text Box 15">
          <a:extLst>
            <a:ext uri="{FF2B5EF4-FFF2-40B4-BE49-F238E27FC236}">
              <a16:creationId xmlns:a16="http://schemas.microsoft.com/office/drawing/2014/main" id="{00000000-0008-0000-1300-0000E2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579" name="Text Box 15">
          <a:extLst>
            <a:ext uri="{FF2B5EF4-FFF2-40B4-BE49-F238E27FC236}">
              <a16:creationId xmlns:a16="http://schemas.microsoft.com/office/drawing/2014/main" id="{00000000-0008-0000-1300-0000E3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4580" name="Text Box 15">
          <a:extLst>
            <a:ext uri="{FF2B5EF4-FFF2-40B4-BE49-F238E27FC236}">
              <a16:creationId xmlns:a16="http://schemas.microsoft.com/office/drawing/2014/main" id="{00000000-0008-0000-1300-0000E4110000}"/>
            </a:ext>
          </a:extLst>
        </xdr:cNvPr>
        <xdr:cNvSpPr txBox="1">
          <a:spLocks noChangeArrowheads="1"/>
        </xdr:cNvSpPr>
      </xdr:nvSpPr>
      <xdr:spPr bwMode="auto">
        <a:xfrm>
          <a:off x="8574505" y="3144253"/>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4581" name="Text Box 15">
          <a:extLst>
            <a:ext uri="{FF2B5EF4-FFF2-40B4-BE49-F238E27FC236}">
              <a16:creationId xmlns:a16="http://schemas.microsoft.com/office/drawing/2014/main" id="{00000000-0008-0000-1300-0000E5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4582" name="Text Box 15">
          <a:extLst>
            <a:ext uri="{FF2B5EF4-FFF2-40B4-BE49-F238E27FC236}">
              <a16:creationId xmlns:a16="http://schemas.microsoft.com/office/drawing/2014/main" id="{00000000-0008-0000-1300-0000E6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4583" name="Text Box 15">
          <a:extLst>
            <a:ext uri="{FF2B5EF4-FFF2-40B4-BE49-F238E27FC236}">
              <a16:creationId xmlns:a16="http://schemas.microsoft.com/office/drawing/2014/main" id="{00000000-0008-0000-1300-0000E7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4584" name="Text Box 15">
          <a:extLst>
            <a:ext uri="{FF2B5EF4-FFF2-40B4-BE49-F238E27FC236}">
              <a16:creationId xmlns:a16="http://schemas.microsoft.com/office/drawing/2014/main" id="{00000000-0008-0000-1300-0000E8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4585" name="Text Box 15">
          <a:extLst>
            <a:ext uri="{FF2B5EF4-FFF2-40B4-BE49-F238E27FC236}">
              <a16:creationId xmlns:a16="http://schemas.microsoft.com/office/drawing/2014/main" id="{00000000-0008-0000-1300-0000E9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4586" name="Text Box 15">
          <a:extLst>
            <a:ext uri="{FF2B5EF4-FFF2-40B4-BE49-F238E27FC236}">
              <a16:creationId xmlns:a16="http://schemas.microsoft.com/office/drawing/2014/main" id="{00000000-0008-0000-1300-0000EA110000}"/>
            </a:ext>
          </a:extLst>
        </xdr:cNvPr>
        <xdr:cNvSpPr txBox="1">
          <a:spLocks noChangeArrowheads="1"/>
        </xdr:cNvSpPr>
      </xdr:nvSpPr>
      <xdr:spPr bwMode="auto">
        <a:xfrm>
          <a:off x="8574505" y="3144253"/>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4587" name="Text Box 15">
          <a:extLst>
            <a:ext uri="{FF2B5EF4-FFF2-40B4-BE49-F238E27FC236}">
              <a16:creationId xmlns:a16="http://schemas.microsoft.com/office/drawing/2014/main" id="{00000000-0008-0000-1300-0000EB110000}"/>
            </a:ext>
          </a:extLst>
        </xdr:cNvPr>
        <xdr:cNvSpPr txBox="1">
          <a:spLocks noChangeArrowheads="1"/>
        </xdr:cNvSpPr>
      </xdr:nvSpPr>
      <xdr:spPr bwMode="auto">
        <a:xfrm>
          <a:off x="8574505" y="2438400"/>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4588" name="Text Box 15">
          <a:extLst>
            <a:ext uri="{FF2B5EF4-FFF2-40B4-BE49-F238E27FC236}">
              <a16:creationId xmlns:a16="http://schemas.microsoft.com/office/drawing/2014/main" id="{00000000-0008-0000-1300-0000EC110000}"/>
            </a:ext>
          </a:extLst>
        </xdr:cNvPr>
        <xdr:cNvSpPr txBox="1">
          <a:spLocks noChangeArrowheads="1"/>
        </xdr:cNvSpPr>
      </xdr:nvSpPr>
      <xdr:spPr bwMode="auto">
        <a:xfrm>
          <a:off x="8574505" y="2438400"/>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15</xdr:row>
      <xdr:rowOff>0</xdr:rowOff>
    </xdr:from>
    <xdr:ext cx="85725" cy="224090"/>
    <xdr:sp macro="" textlink="">
      <xdr:nvSpPr>
        <xdr:cNvPr id="4589" name="Text Box 15">
          <a:extLst>
            <a:ext uri="{FF2B5EF4-FFF2-40B4-BE49-F238E27FC236}">
              <a16:creationId xmlns:a16="http://schemas.microsoft.com/office/drawing/2014/main" id="{00000000-0008-0000-1300-0000ED110000}"/>
            </a:ext>
          </a:extLst>
        </xdr:cNvPr>
        <xdr:cNvSpPr txBox="1">
          <a:spLocks noChangeArrowheads="1"/>
        </xdr:cNvSpPr>
      </xdr:nvSpPr>
      <xdr:spPr bwMode="auto">
        <a:xfrm>
          <a:off x="8574505" y="2438400"/>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590" name="Text Box 15">
          <a:extLst>
            <a:ext uri="{FF2B5EF4-FFF2-40B4-BE49-F238E27FC236}">
              <a16:creationId xmlns:a16="http://schemas.microsoft.com/office/drawing/2014/main" id="{00000000-0008-0000-1300-0000EE11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591" name="Text Box 15">
          <a:extLst>
            <a:ext uri="{FF2B5EF4-FFF2-40B4-BE49-F238E27FC236}">
              <a16:creationId xmlns:a16="http://schemas.microsoft.com/office/drawing/2014/main" id="{00000000-0008-0000-1300-0000EF11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592" name="Text Box 15">
          <a:extLst>
            <a:ext uri="{FF2B5EF4-FFF2-40B4-BE49-F238E27FC236}">
              <a16:creationId xmlns:a16="http://schemas.microsoft.com/office/drawing/2014/main" id="{00000000-0008-0000-1300-0000F011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593" name="Text Box 15">
          <a:extLst>
            <a:ext uri="{FF2B5EF4-FFF2-40B4-BE49-F238E27FC236}">
              <a16:creationId xmlns:a16="http://schemas.microsoft.com/office/drawing/2014/main" id="{00000000-0008-0000-1300-0000F111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594" name="Text Box 15">
          <a:extLst>
            <a:ext uri="{FF2B5EF4-FFF2-40B4-BE49-F238E27FC236}">
              <a16:creationId xmlns:a16="http://schemas.microsoft.com/office/drawing/2014/main" id="{00000000-0008-0000-1300-0000F211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595" name="Text Box 15">
          <a:extLst>
            <a:ext uri="{FF2B5EF4-FFF2-40B4-BE49-F238E27FC236}">
              <a16:creationId xmlns:a16="http://schemas.microsoft.com/office/drawing/2014/main" id="{00000000-0008-0000-1300-0000F311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596" name="Text Box 15">
          <a:extLst>
            <a:ext uri="{FF2B5EF4-FFF2-40B4-BE49-F238E27FC236}">
              <a16:creationId xmlns:a16="http://schemas.microsoft.com/office/drawing/2014/main" id="{00000000-0008-0000-1300-0000F411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597" name="Text Box 15">
          <a:extLst>
            <a:ext uri="{FF2B5EF4-FFF2-40B4-BE49-F238E27FC236}">
              <a16:creationId xmlns:a16="http://schemas.microsoft.com/office/drawing/2014/main" id="{00000000-0008-0000-1300-0000F511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598" name="Text Box 15">
          <a:extLst>
            <a:ext uri="{FF2B5EF4-FFF2-40B4-BE49-F238E27FC236}">
              <a16:creationId xmlns:a16="http://schemas.microsoft.com/office/drawing/2014/main" id="{00000000-0008-0000-1300-0000F611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599" name="Text Box 15">
          <a:extLst>
            <a:ext uri="{FF2B5EF4-FFF2-40B4-BE49-F238E27FC236}">
              <a16:creationId xmlns:a16="http://schemas.microsoft.com/office/drawing/2014/main" id="{00000000-0008-0000-1300-0000F711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00" name="Text Box 15">
          <a:extLst>
            <a:ext uri="{FF2B5EF4-FFF2-40B4-BE49-F238E27FC236}">
              <a16:creationId xmlns:a16="http://schemas.microsoft.com/office/drawing/2014/main" id="{00000000-0008-0000-1300-0000F811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01" name="Text Box 15">
          <a:extLst>
            <a:ext uri="{FF2B5EF4-FFF2-40B4-BE49-F238E27FC236}">
              <a16:creationId xmlns:a16="http://schemas.microsoft.com/office/drawing/2014/main" id="{00000000-0008-0000-1300-0000F911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02" name="Text Box 15">
          <a:extLst>
            <a:ext uri="{FF2B5EF4-FFF2-40B4-BE49-F238E27FC236}">
              <a16:creationId xmlns:a16="http://schemas.microsoft.com/office/drawing/2014/main" id="{00000000-0008-0000-1300-0000FA11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03" name="Text Box 15">
          <a:extLst>
            <a:ext uri="{FF2B5EF4-FFF2-40B4-BE49-F238E27FC236}">
              <a16:creationId xmlns:a16="http://schemas.microsoft.com/office/drawing/2014/main" id="{00000000-0008-0000-1300-0000FB11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04" name="Text Box 15">
          <a:extLst>
            <a:ext uri="{FF2B5EF4-FFF2-40B4-BE49-F238E27FC236}">
              <a16:creationId xmlns:a16="http://schemas.microsoft.com/office/drawing/2014/main" id="{00000000-0008-0000-1300-0000FC11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05" name="Text Box 15">
          <a:extLst>
            <a:ext uri="{FF2B5EF4-FFF2-40B4-BE49-F238E27FC236}">
              <a16:creationId xmlns:a16="http://schemas.microsoft.com/office/drawing/2014/main" id="{00000000-0008-0000-1300-0000FD11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06" name="Text Box 15">
          <a:extLst>
            <a:ext uri="{FF2B5EF4-FFF2-40B4-BE49-F238E27FC236}">
              <a16:creationId xmlns:a16="http://schemas.microsoft.com/office/drawing/2014/main" id="{00000000-0008-0000-1300-0000FE11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07" name="Text Box 15">
          <a:extLst>
            <a:ext uri="{FF2B5EF4-FFF2-40B4-BE49-F238E27FC236}">
              <a16:creationId xmlns:a16="http://schemas.microsoft.com/office/drawing/2014/main" id="{00000000-0008-0000-1300-0000FF11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608" name="Text Box 15">
          <a:extLst>
            <a:ext uri="{FF2B5EF4-FFF2-40B4-BE49-F238E27FC236}">
              <a16:creationId xmlns:a16="http://schemas.microsoft.com/office/drawing/2014/main" id="{00000000-0008-0000-1300-000000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609" name="Text Box 15">
          <a:extLst>
            <a:ext uri="{FF2B5EF4-FFF2-40B4-BE49-F238E27FC236}">
              <a16:creationId xmlns:a16="http://schemas.microsoft.com/office/drawing/2014/main" id="{00000000-0008-0000-1300-000001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610" name="Text Box 15">
          <a:extLst>
            <a:ext uri="{FF2B5EF4-FFF2-40B4-BE49-F238E27FC236}">
              <a16:creationId xmlns:a16="http://schemas.microsoft.com/office/drawing/2014/main" id="{00000000-0008-0000-1300-000002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611" name="Text Box 15">
          <a:extLst>
            <a:ext uri="{FF2B5EF4-FFF2-40B4-BE49-F238E27FC236}">
              <a16:creationId xmlns:a16="http://schemas.microsoft.com/office/drawing/2014/main" id="{00000000-0008-0000-1300-000003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612" name="Text Box 15">
          <a:extLst>
            <a:ext uri="{FF2B5EF4-FFF2-40B4-BE49-F238E27FC236}">
              <a16:creationId xmlns:a16="http://schemas.microsoft.com/office/drawing/2014/main" id="{00000000-0008-0000-1300-000004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613" name="Text Box 15">
          <a:extLst>
            <a:ext uri="{FF2B5EF4-FFF2-40B4-BE49-F238E27FC236}">
              <a16:creationId xmlns:a16="http://schemas.microsoft.com/office/drawing/2014/main" id="{00000000-0008-0000-1300-000005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14" name="Text Box 15">
          <a:extLst>
            <a:ext uri="{FF2B5EF4-FFF2-40B4-BE49-F238E27FC236}">
              <a16:creationId xmlns:a16="http://schemas.microsoft.com/office/drawing/2014/main" id="{00000000-0008-0000-1300-000006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15" name="Text Box 15">
          <a:extLst>
            <a:ext uri="{FF2B5EF4-FFF2-40B4-BE49-F238E27FC236}">
              <a16:creationId xmlns:a16="http://schemas.microsoft.com/office/drawing/2014/main" id="{00000000-0008-0000-1300-000007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16" name="Text Box 15">
          <a:extLst>
            <a:ext uri="{FF2B5EF4-FFF2-40B4-BE49-F238E27FC236}">
              <a16:creationId xmlns:a16="http://schemas.microsoft.com/office/drawing/2014/main" id="{00000000-0008-0000-1300-000008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17" name="Text Box 15">
          <a:extLst>
            <a:ext uri="{FF2B5EF4-FFF2-40B4-BE49-F238E27FC236}">
              <a16:creationId xmlns:a16="http://schemas.microsoft.com/office/drawing/2014/main" id="{00000000-0008-0000-1300-000009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18" name="Text Box 15">
          <a:extLst>
            <a:ext uri="{FF2B5EF4-FFF2-40B4-BE49-F238E27FC236}">
              <a16:creationId xmlns:a16="http://schemas.microsoft.com/office/drawing/2014/main" id="{00000000-0008-0000-1300-00000A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19" name="Text Box 15">
          <a:extLst>
            <a:ext uri="{FF2B5EF4-FFF2-40B4-BE49-F238E27FC236}">
              <a16:creationId xmlns:a16="http://schemas.microsoft.com/office/drawing/2014/main" id="{00000000-0008-0000-1300-00000B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20" name="Text Box 15">
          <a:extLst>
            <a:ext uri="{FF2B5EF4-FFF2-40B4-BE49-F238E27FC236}">
              <a16:creationId xmlns:a16="http://schemas.microsoft.com/office/drawing/2014/main" id="{00000000-0008-0000-1300-00000C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21" name="Text Box 15">
          <a:extLst>
            <a:ext uri="{FF2B5EF4-FFF2-40B4-BE49-F238E27FC236}">
              <a16:creationId xmlns:a16="http://schemas.microsoft.com/office/drawing/2014/main" id="{00000000-0008-0000-1300-00000D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22" name="Text Box 15">
          <a:extLst>
            <a:ext uri="{FF2B5EF4-FFF2-40B4-BE49-F238E27FC236}">
              <a16:creationId xmlns:a16="http://schemas.microsoft.com/office/drawing/2014/main" id="{00000000-0008-0000-1300-00000E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23" name="Text Box 15">
          <a:extLst>
            <a:ext uri="{FF2B5EF4-FFF2-40B4-BE49-F238E27FC236}">
              <a16:creationId xmlns:a16="http://schemas.microsoft.com/office/drawing/2014/main" id="{00000000-0008-0000-1300-00000F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24" name="Text Box 15">
          <a:extLst>
            <a:ext uri="{FF2B5EF4-FFF2-40B4-BE49-F238E27FC236}">
              <a16:creationId xmlns:a16="http://schemas.microsoft.com/office/drawing/2014/main" id="{00000000-0008-0000-1300-000010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625" name="Text Box 15">
          <a:extLst>
            <a:ext uri="{FF2B5EF4-FFF2-40B4-BE49-F238E27FC236}">
              <a16:creationId xmlns:a16="http://schemas.microsoft.com/office/drawing/2014/main" id="{00000000-0008-0000-1300-000011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626" name="Text Box 15">
          <a:extLst>
            <a:ext uri="{FF2B5EF4-FFF2-40B4-BE49-F238E27FC236}">
              <a16:creationId xmlns:a16="http://schemas.microsoft.com/office/drawing/2014/main" id="{00000000-0008-0000-1300-000012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627" name="Text Box 15">
          <a:extLst>
            <a:ext uri="{FF2B5EF4-FFF2-40B4-BE49-F238E27FC236}">
              <a16:creationId xmlns:a16="http://schemas.microsoft.com/office/drawing/2014/main" id="{00000000-0008-0000-1300-000013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28" name="Text Box 15">
          <a:extLst>
            <a:ext uri="{FF2B5EF4-FFF2-40B4-BE49-F238E27FC236}">
              <a16:creationId xmlns:a16="http://schemas.microsoft.com/office/drawing/2014/main" id="{00000000-0008-0000-1300-000014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29" name="Text Box 15">
          <a:extLst>
            <a:ext uri="{FF2B5EF4-FFF2-40B4-BE49-F238E27FC236}">
              <a16:creationId xmlns:a16="http://schemas.microsoft.com/office/drawing/2014/main" id="{00000000-0008-0000-1300-000015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30" name="Text Box 15">
          <a:extLst>
            <a:ext uri="{FF2B5EF4-FFF2-40B4-BE49-F238E27FC236}">
              <a16:creationId xmlns:a16="http://schemas.microsoft.com/office/drawing/2014/main" id="{00000000-0008-0000-1300-000016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31" name="Text Box 15">
          <a:extLst>
            <a:ext uri="{FF2B5EF4-FFF2-40B4-BE49-F238E27FC236}">
              <a16:creationId xmlns:a16="http://schemas.microsoft.com/office/drawing/2014/main" id="{00000000-0008-0000-1300-000017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32" name="Text Box 15">
          <a:extLst>
            <a:ext uri="{FF2B5EF4-FFF2-40B4-BE49-F238E27FC236}">
              <a16:creationId xmlns:a16="http://schemas.microsoft.com/office/drawing/2014/main" id="{00000000-0008-0000-1300-000018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33" name="Text Box 15">
          <a:extLst>
            <a:ext uri="{FF2B5EF4-FFF2-40B4-BE49-F238E27FC236}">
              <a16:creationId xmlns:a16="http://schemas.microsoft.com/office/drawing/2014/main" id="{00000000-0008-0000-1300-000019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34" name="Text Box 15">
          <a:extLst>
            <a:ext uri="{FF2B5EF4-FFF2-40B4-BE49-F238E27FC236}">
              <a16:creationId xmlns:a16="http://schemas.microsoft.com/office/drawing/2014/main" id="{00000000-0008-0000-1300-00001A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35" name="Text Box 15">
          <a:extLst>
            <a:ext uri="{FF2B5EF4-FFF2-40B4-BE49-F238E27FC236}">
              <a16:creationId xmlns:a16="http://schemas.microsoft.com/office/drawing/2014/main" id="{00000000-0008-0000-1300-00001B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36" name="Text Box 15">
          <a:extLst>
            <a:ext uri="{FF2B5EF4-FFF2-40B4-BE49-F238E27FC236}">
              <a16:creationId xmlns:a16="http://schemas.microsoft.com/office/drawing/2014/main" id="{00000000-0008-0000-1300-00001C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37" name="Text Box 15">
          <a:extLst>
            <a:ext uri="{FF2B5EF4-FFF2-40B4-BE49-F238E27FC236}">
              <a16:creationId xmlns:a16="http://schemas.microsoft.com/office/drawing/2014/main" id="{00000000-0008-0000-1300-00001D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38" name="Text Box 15">
          <a:extLst>
            <a:ext uri="{FF2B5EF4-FFF2-40B4-BE49-F238E27FC236}">
              <a16:creationId xmlns:a16="http://schemas.microsoft.com/office/drawing/2014/main" id="{00000000-0008-0000-1300-00001E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639" name="Text Box 15">
          <a:extLst>
            <a:ext uri="{FF2B5EF4-FFF2-40B4-BE49-F238E27FC236}">
              <a16:creationId xmlns:a16="http://schemas.microsoft.com/office/drawing/2014/main" id="{00000000-0008-0000-1300-00001F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640" name="Text Box 15">
          <a:extLst>
            <a:ext uri="{FF2B5EF4-FFF2-40B4-BE49-F238E27FC236}">
              <a16:creationId xmlns:a16="http://schemas.microsoft.com/office/drawing/2014/main" id="{00000000-0008-0000-1300-000020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641" name="Text Box 15">
          <a:extLst>
            <a:ext uri="{FF2B5EF4-FFF2-40B4-BE49-F238E27FC236}">
              <a16:creationId xmlns:a16="http://schemas.microsoft.com/office/drawing/2014/main" id="{00000000-0008-0000-1300-000021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642" name="Text Box 15">
          <a:extLst>
            <a:ext uri="{FF2B5EF4-FFF2-40B4-BE49-F238E27FC236}">
              <a16:creationId xmlns:a16="http://schemas.microsoft.com/office/drawing/2014/main" id="{00000000-0008-0000-1300-000022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643" name="Text Box 15">
          <a:extLst>
            <a:ext uri="{FF2B5EF4-FFF2-40B4-BE49-F238E27FC236}">
              <a16:creationId xmlns:a16="http://schemas.microsoft.com/office/drawing/2014/main" id="{00000000-0008-0000-1300-000023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644" name="Text Box 15">
          <a:extLst>
            <a:ext uri="{FF2B5EF4-FFF2-40B4-BE49-F238E27FC236}">
              <a16:creationId xmlns:a16="http://schemas.microsoft.com/office/drawing/2014/main" id="{00000000-0008-0000-1300-000024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45" name="Text Box 15">
          <a:extLst>
            <a:ext uri="{FF2B5EF4-FFF2-40B4-BE49-F238E27FC236}">
              <a16:creationId xmlns:a16="http://schemas.microsoft.com/office/drawing/2014/main" id="{00000000-0008-0000-1300-000025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46" name="Text Box 15">
          <a:extLst>
            <a:ext uri="{FF2B5EF4-FFF2-40B4-BE49-F238E27FC236}">
              <a16:creationId xmlns:a16="http://schemas.microsoft.com/office/drawing/2014/main" id="{00000000-0008-0000-1300-000026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47" name="Text Box 15">
          <a:extLst>
            <a:ext uri="{FF2B5EF4-FFF2-40B4-BE49-F238E27FC236}">
              <a16:creationId xmlns:a16="http://schemas.microsoft.com/office/drawing/2014/main" id="{00000000-0008-0000-1300-000027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48" name="Text Box 15">
          <a:extLst>
            <a:ext uri="{FF2B5EF4-FFF2-40B4-BE49-F238E27FC236}">
              <a16:creationId xmlns:a16="http://schemas.microsoft.com/office/drawing/2014/main" id="{00000000-0008-0000-1300-000028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49" name="Text Box 15">
          <a:extLst>
            <a:ext uri="{FF2B5EF4-FFF2-40B4-BE49-F238E27FC236}">
              <a16:creationId xmlns:a16="http://schemas.microsoft.com/office/drawing/2014/main" id="{00000000-0008-0000-1300-000029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50" name="Text Box 15">
          <a:extLst>
            <a:ext uri="{FF2B5EF4-FFF2-40B4-BE49-F238E27FC236}">
              <a16:creationId xmlns:a16="http://schemas.microsoft.com/office/drawing/2014/main" id="{00000000-0008-0000-1300-00002A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51" name="Text Box 15">
          <a:extLst>
            <a:ext uri="{FF2B5EF4-FFF2-40B4-BE49-F238E27FC236}">
              <a16:creationId xmlns:a16="http://schemas.microsoft.com/office/drawing/2014/main" id="{00000000-0008-0000-1300-00002B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52" name="Text Box 15">
          <a:extLst>
            <a:ext uri="{FF2B5EF4-FFF2-40B4-BE49-F238E27FC236}">
              <a16:creationId xmlns:a16="http://schemas.microsoft.com/office/drawing/2014/main" id="{00000000-0008-0000-1300-00002C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53" name="Text Box 15">
          <a:extLst>
            <a:ext uri="{FF2B5EF4-FFF2-40B4-BE49-F238E27FC236}">
              <a16:creationId xmlns:a16="http://schemas.microsoft.com/office/drawing/2014/main" id="{00000000-0008-0000-1300-00002D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54" name="Text Box 15">
          <a:extLst>
            <a:ext uri="{FF2B5EF4-FFF2-40B4-BE49-F238E27FC236}">
              <a16:creationId xmlns:a16="http://schemas.microsoft.com/office/drawing/2014/main" id="{00000000-0008-0000-1300-00002E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55" name="Text Box 15">
          <a:extLst>
            <a:ext uri="{FF2B5EF4-FFF2-40B4-BE49-F238E27FC236}">
              <a16:creationId xmlns:a16="http://schemas.microsoft.com/office/drawing/2014/main" id="{00000000-0008-0000-1300-00002F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56" name="Text Box 15">
          <a:extLst>
            <a:ext uri="{FF2B5EF4-FFF2-40B4-BE49-F238E27FC236}">
              <a16:creationId xmlns:a16="http://schemas.microsoft.com/office/drawing/2014/main" id="{00000000-0008-0000-1300-000030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57" name="Text Box 15">
          <a:extLst>
            <a:ext uri="{FF2B5EF4-FFF2-40B4-BE49-F238E27FC236}">
              <a16:creationId xmlns:a16="http://schemas.microsoft.com/office/drawing/2014/main" id="{00000000-0008-0000-1300-000031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58" name="Text Box 15">
          <a:extLst>
            <a:ext uri="{FF2B5EF4-FFF2-40B4-BE49-F238E27FC236}">
              <a16:creationId xmlns:a16="http://schemas.microsoft.com/office/drawing/2014/main" id="{00000000-0008-0000-1300-000032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59" name="Text Box 15">
          <a:extLst>
            <a:ext uri="{FF2B5EF4-FFF2-40B4-BE49-F238E27FC236}">
              <a16:creationId xmlns:a16="http://schemas.microsoft.com/office/drawing/2014/main" id="{00000000-0008-0000-1300-000033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60" name="Text Box 15">
          <a:extLst>
            <a:ext uri="{FF2B5EF4-FFF2-40B4-BE49-F238E27FC236}">
              <a16:creationId xmlns:a16="http://schemas.microsoft.com/office/drawing/2014/main" id="{00000000-0008-0000-1300-000034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61" name="Text Box 15">
          <a:extLst>
            <a:ext uri="{FF2B5EF4-FFF2-40B4-BE49-F238E27FC236}">
              <a16:creationId xmlns:a16="http://schemas.microsoft.com/office/drawing/2014/main" id="{00000000-0008-0000-1300-000035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62" name="Text Box 15">
          <a:extLst>
            <a:ext uri="{FF2B5EF4-FFF2-40B4-BE49-F238E27FC236}">
              <a16:creationId xmlns:a16="http://schemas.microsoft.com/office/drawing/2014/main" id="{00000000-0008-0000-1300-000036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63" name="Text Box 15">
          <a:extLst>
            <a:ext uri="{FF2B5EF4-FFF2-40B4-BE49-F238E27FC236}">
              <a16:creationId xmlns:a16="http://schemas.microsoft.com/office/drawing/2014/main" id="{00000000-0008-0000-1300-000037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64" name="Text Box 15">
          <a:extLst>
            <a:ext uri="{FF2B5EF4-FFF2-40B4-BE49-F238E27FC236}">
              <a16:creationId xmlns:a16="http://schemas.microsoft.com/office/drawing/2014/main" id="{00000000-0008-0000-1300-000038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65" name="Text Box 15">
          <a:extLst>
            <a:ext uri="{FF2B5EF4-FFF2-40B4-BE49-F238E27FC236}">
              <a16:creationId xmlns:a16="http://schemas.microsoft.com/office/drawing/2014/main" id="{00000000-0008-0000-1300-000039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66" name="Text Box 15">
          <a:extLst>
            <a:ext uri="{FF2B5EF4-FFF2-40B4-BE49-F238E27FC236}">
              <a16:creationId xmlns:a16="http://schemas.microsoft.com/office/drawing/2014/main" id="{00000000-0008-0000-1300-00003A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67" name="Text Box 15">
          <a:extLst>
            <a:ext uri="{FF2B5EF4-FFF2-40B4-BE49-F238E27FC236}">
              <a16:creationId xmlns:a16="http://schemas.microsoft.com/office/drawing/2014/main" id="{00000000-0008-0000-1300-00003B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68" name="Text Box 15">
          <a:extLst>
            <a:ext uri="{FF2B5EF4-FFF2-40B4-BE49-F238E27FC236}">
              <a16:creationId xmlns:a16="http://schemas.microsoft.com/office/drawing/2014/main" id="{00000000-0008-0000-1300-00003C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669" name="Text Box 15">
          <a:extLst>
            <a:ext uri="{FF2B5EF4-FFF2-40B4-BE49-F238E27FC236}">
              <a16:creationId xmlns:a16="http://schemas.microsoft.com/office/drawing/2014/main" id="{00000000-0008-0000-1300-00003D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670" name="Text Box 15">
          <a:extLst>
            <a:ext uri="{FF2B5EF4-FFF2-40B4-BE49-F238E27FC236}">
              <a16:creationId xmlns:a16="http://schemas.microsoft.com/office/drawing/2014/main" id="{00000000-0008-0000-1300-00003E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671" name="Text Box 15">
          <a:extLst>
            <a:ext uri="{FF2B5EF4-FFF2-40B4-BE49-F238E27FC236}">
              <a16:creationId xmlns:a16="http://schemas.microsoft.com/office/drawing/2014/main" id="{00000000-0008-0000-1300-00003F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672" name="Text Box 15">
          <a:extLst>
            <a:ext uri="{FF2B5EF4-FFF2-40B4-BE49-F238E27FC236}">
              <a16:creationId xmlns:a16="http://schemas.microsoft.com/office/drawing/2014/main" id="{00000000-0008-0000-1300-000040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673" name="Text Box 15">
          <a:extLst>
            <a:ext uri="{FF2B5EF4-FFF2-40B4-BE49-F238E27FC236}">
              <a16:creationId xmlns:a16="http://schemas.microsoft.com/office/drawing/2014/main" id="{00000000-0008-0000-1300-000041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674" name="Text Box 15">
          <a:extLst>
            <a:ext uri="{FF2B5EF4-FFF2-40B4-BE49-F238E27FC236}">
              <a16:creationId xmlns:a16="http://schemas.microsoft.com/office/drawing/2014/main" id="{00000000-0008-0000-1300-000042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75" name="Text Box 15">
          <a:extLst>
            <a:ext uri="{FF2B5EF4-FFF2-40B4-BE49-F238E27FC236}">
              <a16:creationId xmlns:a16="http://schemas.microsoft.com/office/drawing/2014/main" id="{00000000-0008-0000-1300-000043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76" name="Text Box 15">
          <a:extLst>
            <a:ext uri="{FF2B5EF4-FFF2-40B4-BE49-F238E27FC236}">
              <a16:creationId xmlns:a16="http://schemas.microsoft.com/office/drawing/2014/main" id="{00000000-0008-0000-1300-000044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77" name="Text Box 15">
          <a:extLst>
            <a:ext uri="{FF2B5EF4-FFF2-40B4-BE49-F238E27FC236}">
              <a16:creationId xmlns:a16="http://schemas.microsoft.com/office/drawing/2014/main" id="{00000000-0008-0000-1300-000045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78" name="Text Box 15">
          <a:extLst>
            <a:ext uri="{FF2B5EF4-FFF2-40B4-BE49-F238E27FC236}">
              <a16:creationId xmlns:a16="http://schemas.microsoft.com/office/drawing/2014/main" id="{00000000-0008-0000-1300-000046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79" name="Text Box 15">
          <a:extLst>
            <a:ext uri="{FF2B5EF4-FFF2-40B4-BE49-F238E27FC236}">
              <a16:creationId xmlns:a16="http://schemas.microsoft.com/office/drawing/2014/main" id="{00000000-0008-0000-1300-000047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80" name="Text Box 15">
          <a:extLst>
            <a:ext uri="{FF2B5EF4-FFF2-40B4-BE49-F238E27FC236}">
              <a16:creationId xmlns:a16="http://schemas.microsoft.com/office/drawing/2014/main" id="{00000000-0008-0000-1300-000048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81" name="Text Box 15">
          <a:extLst>
            <a:ext uri="{FF2B5EF4-FFF2-40B4-BE49-F238E27FC236}">
              <a16:creationId xmlns:a16="http://schemas.microsoft.com/office/drawing/2014/main" id="{00000000-0008-0000-1300-000049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82" name="Text Box 15">
          <a:extLst>
            <a:ext uri="{FF2B5EF4-FFF2-40B4-BE49-F238E27FC236}">
              <a16:creationId xmlns:a16="http://schemas.microsoft.com/office/drawing/2014/main" id="{00000000-0008-0000-1300-00004A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83" name="Text Box 15">
          <a:extLst>
            <a:ext uri="{FF2B5EF4-FFF2-40B4-BE49-F238E27FC236}">
              <a16:creationId xmlns:a16="http://schemas.microsoft.com/office/drawing/2014/main" id="{00000000-0008-0000-1300-00004B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84" name="Text Box 15">
          <a:extLst>
            <a:ext uri="{FF2B5EF4-FFF2-40B4-BE49-F238E27FC236}">
              <a16:creationId xmlns:a16="http://schemas.microsoft.com/office/drawing/2014/main" id="{00000000-0008-0000-1300-00004C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685" name="Text Box 15">
          <a:extLst>
            <a:ext uri="{FF2B5EF4-FFF2-40B4-BE49-F238E27FC236}">
              <a16:creationId xmlns:a16="http://schemas.microsoft.com/office/drawing/2014/main" id="{00000000-0008-0000-1300-00004D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686" name="Text Box 15">
          <a:extLst>
            <a:ext uri="{FF2B5EF4-FFF2-40B4-BE49-F238E27FC236}">
              <a16:creationId xmlns:a16="http://schemas.microsoft.com/office/drawing/2014/main" id="{00000000-0008-0000-1300-00004E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687" name="Text Box 15">
          <a:extLst>
            <a:ext uri="{FF2B5EF4-FFF2-40B4-BE49-F238E27FC236}">
              <a16:creationId xmlns:a16="http://schemas.microsoft.com/office/drawing/2014/main" id="{00000000-0008-0000-1300-00004F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688" name="Text Box 15">
          <a:extLst>
            <a:ext uri="{FF2B5EF4-FFF2-40B4-BE49-F238E27FC236}">
              <a16:creationId xmlns:a16="http://schemas.microsoft.com/office/drawing/2014/main" id="{00000000-0008-0000-1300-000050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689" name="Text Box 15">
          <a:extLst>
            <a:ext uri="{FF2B5EF4-FFF2-40B4-BE49-F238E27FC236}">
              <a16:creationId xmlns:a16="http://schemas.microsoft.com/office/drawing/2014/main" id="{00000000-0008-0000-1300-000051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690" name="Text Box 15">
          <a:extLst>
            <a:ext uri="{FF2B5EF4-FFF2-40B4-BE49-F238E27FC236}">
              <a16:creationId xmlns:a16="http://schemas.microsoft.com/office/drawing/2014/main" id="{00000000-0008-0000-1300-000052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691" name="Text Box 15">
          <a:extLst>
            <a:ext uri="{FF2B5EF4-FFF2-40B4-BE49-F238E27FC236}">
              <a16:creationId xmlns:a16="http://schemas.microsoft.com/office/drawing/2014/main" id="{00000000-0008-0000-1300-000053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692" name="Text Box 15">
          <a:extLst>
            <a:ext uri="{FF2B5EF4-FFF2-40B4-BE49-F238E27FC236}">
              <a16:creationId xmlns:a16="http://schemas.microsoft.com/office/drawing/2014/main" id="{00000000-0008-0000-1300-000054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693" name="Text Box 15">
          <a:extLst>
            <a:ext uri="{FF2B5EF4-FFF2-40B4-BE49-F238E27FC236}">
              <a16:creationId xmlns:a16="http://schemas.microsoft.com/office/drawing/2014/main" id="{00000000-0008-0000-1300-000055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94" name="Text Box 15">
          <a:extLst>
            <a:ext uri="{FF2B5EF4-FFF2-40B4-BE49-F238E27FC236}">
              <a16:creationId xmlns:a16="http://schemas.microsoft.com/office/drawing/2014/main" id="{00000000-0008-0000-1300-000056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95" name="Text Box 15">
          <a:extLst>
            <a:ext uri="{FF2B5EF4-FFF2-40B4-BE49-F238E27FC236}">
              <a16:creationId xmlns:a16="http://schemas.microsoft.com/office/drawing/2014/main" id="{00000000-0008-0000-1300-000057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696" name="Text Box 15">
          <a:extLst>
            <a:ext uri="{FF2B5EF4-FFF2-40B4-BE49-F238E27FC236}">
              <a16:creationId xmlns:a16="http://schemas.microsoft.com/office/drawing/2014/main" id="{00000000-0008-0000-1300-000058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97" name="Text Box 15">
          <a:extLst>
            <a:ext uri="{FF2B5EF4-FFF2-40B4-BE49-F238E27FC236}">
              <a16:creationId xmlns:a16="http://schemas.microsoft.com/office/drawing/2014/main" id="{00000000-0008-0000-1300-000059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98" name="Text Box 15">
          <a:extLst>
            <a:ext uri="{FF2B5EF4-FFF2-40B4-BE49-F238E27FC236}">
              <a16:creationId xmlns:a16="http://schemas.microsoft.com/office/drawing/2014/main" id="{00000000-0008-0000-1300-00005A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699" name="Text Box 15">
          <a:extLst>
            <a:ext uri="{FF2B5EF4-FFF2-40B4-BE49-F238E27FC236}">
              <a16:creationId xmlns:a16="http://schemas.microsoft.com/office/drawing/2014/main" id="{00000000-0008-0000-1300-00005B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00" name="Text Box 15">
          <a:extLst>
            <a:ext uri="{FF2B5EF4-FFF2-40B4-BE49-F238E27FC236}">
              <a16:creationId xmlns:a16="http://schemas.microsoft.com/office/drawing/2014/main" id="{00000000-0008-0000-1300-00005C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01" name="Text Box 15">
          <a:extLst>
            <a:ext uri="{FF2B5EF4-FFF2-40B4-BE49-F238E27FC236}">
              <a16:creationId xmlns:a16="http://schemas.microsoft.com/office/drawing/2014/main" id="{00000000-0008-0000-1300-00005D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02" name="Text Box 15">
          <a:extLst>
            <a:ext uri="{FF2B5EF4-FFF2-40B4-BE49-F238E27FC236}">
              <a16:creationId xmlns:a16="http://schemas.microsoft.com/office/drawing/2014/main" id="{00000000-0008-0000-1300-00005E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03" name="Text Box 15">
          <a:extLst>
            <a:ext uri="{FF2B5EF4-FFF2-40B4-BE49-F238E27FC236}">
              <a16:creationId xmlns:a16="http://schemas.microsoft.com/office/drawing/2014/main" id="{00000000-0008-0000-1300-00005F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04" name="Text Box 15">
          <a:extLst>
            <a:ext uri="{FF2B5EF4-FFF2-40B4-BE49-F238E27FC236}">
              <a16:creationId xmlns:a16="http://schemas.microsoft.com/office/drawing/2014/main" id="{00000000-0008-0000-1300-000060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05" name="Text Box 15">
          <a:extLst>
            <a:ext uri="{FF2B5EF4-FFF2-40B4-BE49-F238E27FC236}">
              <a16:creationId xmlns:a16="http://schemas.microsoft.com/office/drawing/2014/main" id="{00000000-0008-0000-1300-000061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706" name="Text Box 15">
          <a:extLst>
            <a:ext uri="{FF2B5EF4-FFF2-40B4-BE49-F238E27FC236}">
              <a16:creationId xmlns:a16="http://schemas.microsoft.com/office/drawing/2014/main" id="{00000000-0008-0000-1300-000062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707" name="Text Box 15">
          <a:extLst>
            <a:ext uri="{FF2B5EF4-FFF2-40B4-BE49-F238E27FC236}">
              <a16:creationId xmlns:a16="http://schemas.microsoft.com/office/drawing/2014/main" id="{00000000-0008-0000-1300-000063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708" name="Text Box 15">
          <a:extLst>
            <a:ext uri="{FF2B5EF4-FFF2-40B4-BE49-F238E27FC236}">
              <a16:creationId xmlns:a16="http://schemas.microsoft.com/office/drawing/2014/main" id="{00000000-0008-0000-1300-000064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709" name="Text Box 15">
          <a:extLst>
            <a:ext uri="{FF2B5EF4-FFF2-40B4-BE49-F238E27FC236}">
              <a16:creationId xmlns:a16="http://schemas.microsoft.com/office/drawing/2014/main" id="{00000000-0008-0000-1300-00006512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710" name="Text Box 15">
          <a:extLst>
            <a:ext uri="{FF2B5EF4-FFF2-40B4-BE49-F238E27FC236}">
              <a16:creationId xmlns:a16="http://schemas.microsoft.com/office/drawing/2014/main" id="{00000000-0008-0000-1300-00006612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711" name="Text Box 15">
          <a:extLst>
            <a:ext uri="{FF2B5EF4-FFF2-40B4-BE49-F238E27FC236}">
              <a16:creationId xmlns:a16="http://schemas.microsoft.com/office/drawing/2014/main" id="{00000000-0008-0000-1300-00006712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12" name="Text Box 15">
          <a:extLst>
            <a:ext uri="{FF2B5EF4-FFF2-40B4-BE49-F238E27FC236}">
              <a16:creationId xmlns:a16="http://schemas.microsoft.com/office/drawing/2014/main" id="{00000000-0008-0000-1300-000068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13" name="Text Box 15">
          <a:extLst>
            <a:ext uri="{FF2B5EF4-FFF2-40B4-BE49-F238E27FC236}">
              <a16:creationId xmlns:a16="http://schemas.microsoft.com/office/drawing/2014/main" id="{00000000-0008-0000-1300-000069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14" name="Text Box 15">
          <a:extLst>
            <a:ext uri="{FF2B5EF4-FFF2-40B4-BE49-F238E27FC236}">
              <a16:creationId xmlns:a16="http://schemas.microsoft.com/office/drawing/2014/main" id="{00000000-0008-0000-1300-00006A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15" name="Text Box 15">
          <a:extLst>
            <a:ext uri="{FF2B5EF4-FFF2-40B4-BE49-F238E27FC236}">
              <a16:creationId xmlns:a16="http://schemas.microsoft.com/office/drawing/2014/main" id="{00000000-0008-0000-1300-00006B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16" name="Text Box 15">
          <a:extLst>
            <a:ext uri="{FF2B5EF4-FFF2-40B4-BE49-F238E27FC236}">
              <a16:creationId xmlns:a16="http://schemas.microsoft.com/office/drawing/2014/main" id="{00000000-0008-0000-1300-00006C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17" name="Text Box 15">
          <a:extLst>
            <a:ext uri="{FF2B5EF4-FFF2-40B4-BE49-F238E27FC236}">
              <a16:creationId xmlns:a16="http://schemas.microsoft.com/office/drawing/2014/main" id="{00000000-0008-0000-1300-00006D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18" name="Text Box 15">
          <a:extLst>
            <a:ext uri="{FF2B5EF4-FFF2-40B4-BE49-F238E27FC236}">
              <a16:creationId xmlns:a16="http://schemas.microsoft.com/office/drawing/2014/main" id="{00000000-0008-0000-1300-00006E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19" name="Text Box 15">
          <a:extLst>
            <a:ext uri="{FF2B5EF4-FFF2-40B4-BE49-F238E27FC236}">
              <a16:creationId xmlns:a16="http://schemas.microsoft.com/office/drawing/2014/main" id="{00000000-0008-0000-1300-00006F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20" name="Text Box 15">
          <a:extLst>
            <a:ext uri="{FF2B5EF4-FFF2-40B4-BE49-F238E27FC236}">
              <a16:creationId xmlns:a16="http://schemas.microsoft.com/office/drawing/2014/main" id="{00000000-0008-0000-1300-000070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21" name="Text Box 15">
          <a:extLst>
            <a:ext uri="{FF2B5EF4-FFF2-40B4-BE49-F238E27FC236}">
              <a16:creationId xmlns:a16="http://schemas.microsoft.com/office/drawing/2014/main" id="{00000000-0008-0000-1300-000071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22" name="Text Box 15">
          <a:extLst>
            <a:ext uri="{FF2B5EF4-FFF2-40B4-BE49-F238E27FC236}">
              <a16:creationId xmlns:a16="http://schemas.microsoft.com/office/drawing/2014/main" id="{00000000-0008-0000-1300-000072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23" name="Text Box 15">
          <a:extLst>
            <a:ext uri="{FF2B5EF4-FFF2-40B4-BE49-F238E27FC236}">
              <a16:creationId xmlns:a16="http://schemas.microsoft.com/office/drawing/2014/main" id="{00000000-0008-0000-1300-000073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24" name="Text Box 15">
          <a:extLst>
            <a:ext uri="{FF2B5EF4-FFF2-40B4-BE49-F238E27FC236}">
              <a16:creationId xmlns:a16="http://schemas.microsoft.com/office/drawing/2014/main" id="{00000000-0008-0000-1300-000074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725" name="Text Box 15">
          <a:extLst>
            <a:ext uri="{FF2B5EF4-FFF2-40B4-BE49-F238E27FC236}">
              <a16:creationId xmlns:a16="http://schemas.microsoft.com/office/drawing/2014/main" id="{00000000-0008-0000-1300-000075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726" name="Text Box 15">
          <a:extLst>
            <a:ext uri="{FF2B5EF4-FFF2-40B4-BE49-F238E27FC236}">
              <a16:creationId xmlns:a16="http://schemas.microsoft.com/office/drawing/2014/main" id="{00000000-0008-0000-1300-000076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727" name="Text Box 15">
          <a:extLst>
            <a:ext uri="{FF2B5EF4-FFF2-40B4-BE49-F238E27FC236}">
              <a16:creationId xmlns:a16="http://schemas.microsoft.com/office/drawing/2014/main" id="{00000000-0008-0000-1300-000077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28" name="Text Box 15">
          <a:extLst>
            <a:ext uri="{FF2B5EF4-FFF2-40B4-BE49-F238E27FC236}">
              <a16:creationId xmlns:a16="http://schemas.microsoft.com/office/drawing/2014/main" id="{00000000-0008-0000-1300-000078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29" name="Text Box 15">
          <a:extLst>
            <a:ext uri="{FF2B5EF4-FFF2-40B4-BE49-F238E27FC236}">
              <a16:creationId xmlns:a16="http://schemas.microsoft.com/office/drawing/2014/main" id="{00000000-0008-0000-1300-000079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30" name="Text Box 15">
          <a:extLst>
            <a:ext uri="{FF2B5EF4-FFF2-40B4-BE49-F238E27FC236}">
              <a16:creationId xmlns:a16="http://schemas.microsoft.com/office/drawing/2014/main" id="{00000000-0008-0000-1300-00007A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31" name="Text Box 15">
          <a:extLst>
            <a:ext uri="{FF2B5EF4-FFF2-40B4-BE49-F238E27FC236}">
              <a16:creationId xmlns:a16="http://schemas.microsoft.com/office/drawing/2014/main" id="{00000000-0008-0000-1300-00007B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32" name="Text Box 15">
          <a:extLst>
            <a:ext uri="{FF2B5EF4-FFF2-40B4-BE49-F238E27FC236}">
              <a16:creationId xmlns:a16="http://schemas.microsoft.com/office/drawing/2014/main" id="{00000000-0008-0000-1300-00007C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33" name="Text Box 15">
          <a:extLst>
            <a:ext uri="{FF2B5EF4-FFF2-40B4-BE49-F238E27FC236}">
              <a16:creationId xmlns:a16="http://schemas.microsoft.com/office/drawing/2014/main" id="{00000000-0008-0000-1300-00007D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34" name="Text Box 15">
          <a:extLst>
            <a:ext uri="{FF2B5EF4-FFF2-40B4-BE49-F238E27FC236}">
              <a16:creationId xmlns:a16="http://schemas.microsoft.com/office/drawing/2014/main" id="{00000000-0008-0000-1300-00007E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35" name="Text Box 15">
          <a:extLst>
            <a:ext uri="{FF2B5EF4-FFF2-40B4-BE49-F238E27FC236}">
              <a16:creationId xmlns:a16="http://schemas.microsoft.com/office/drawing/2014/main" id="{00000000-0008-0000-1300-00007F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36" name="Text Box 15">
          <a:extLst>
            <a:ext uri="{FF2B5EF4-FFF2-40B4-BE49-F238E27FC236}">
              <a16:creationId xmlns:a16="http://schemas.microsoft.com/office/drawing/2014/main" id="{00000000-0008-0000-1300-000080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37" name="Text Box 15">
          <a:extLst>
            <a:ext uri="{FF2B5EF4-FFF2-40B4-BE49-F238E27FC236}">
              <a16:creationId xmlns:a16="http://schemas.microsoft.com/office/drawing/2014/main" id="{00000000-0008-0000-1300-000081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38" name="Text Box 15">
          <a:extLst>
            <a:ext uri="{FF2B5EF4-FFF2-40B4-BE49-F238E27FC236}">
              <a16:creationId xmlns:a16="http://schemas.microsoft.com/office/drawing/2014/main" id="{00000000-0008-0000-1300-000082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739" name="Text Box 15">
          <a:extLst>
            <a:ext uri="{FF2B5EF4-FFF2-40B4-BE49-F238E27FC236}">
              <a16:creationId xmlns:a16="http://schemas.microsoft.com/office/drawing/2014/main" id="{00000000-0008-0000-1300-000083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740" name="Text Box 15">
          <a:extLst>
            <a:ext uri="{FF2B5EF4-FFF2-40B4-BE49-F238E27FC236}">
              <a16:creationId xmlns:a16="http://schemas.microsoft.com/office/drawing/2014/main" id="{00000000-0008-0000-1300-000084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741" name="Text Box 15">
          <a:extLst>
            <a:ext uri="{FF2B5EF4-FFF2-40B4-BE49-F238E27FC236}">
              <a16:creationId xmlns:a16="http://schemas.microsoft.com/office/drawing/2014/main" id="{00000000-0008-0000-1300-000085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742" name="Text Box 15">
          <a:extLst>
            <a:ext uri="{FF2B5EF4-FFF2-40B4-BE49-F238E27FC236}">
              <a16:creationId xmlns:a16="http://schemas.microsoft.com/office/drawing/2014/main" id="{00000000-0008-0000-1300-00008612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743" name="Text Box 15">
          <a:extLst>
            <a:ext uri="{FF2B5EF4-FFF2-40B4-BE49-F238E27FC236}">
              <a16:creationId xmlns:a16="http://schemas.microsoft.com/office/drawing/2014/main" id="{00000000-0008-0000-1300-00008712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744" name="Text Box 15">
          <a:extLst>
            <a:ext uri="{FF2B5EF4-FFF2-40B4-BE49-F238E27FC236}">
              <a16:creationId xmlns:a16="http://schemas.microsoft.com/office/drawing/2014/main" id="{00000000-0008-0000-1300-00008812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745" name="Text Box 15">
          <a:extLst>
            <a:ext uri="{FF2B5EF4-FFF2-40B4-BE49-F238E27FC236}">
              <a16:creationId xmlns:a16="http://schemas.microsoft.com/office/drawing/2014/main" id="{00000000-0008-0000-1300-00008912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746" name="Text Box 15">
          <a:extLst>
            <a:ext uri="{FF2B5EF4-FFF2-40B4-BE49-F238E27FC236}">
              <a16:creationId xmlns:a16="http://schemas.microsoft.com/office/drawing/2014/main" id="{00000000-0008-0000-1300-00008A12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747" name="Text Box 15">
          <a:extLst>
            <a:ext uri="{FF2B5EF4-FFF2-40B4-BE49-F238E27FC236}">
              <a16:creationId xmlns:a16="http://schemas.microsoft.com/office/drawing/2014/main" id="{00000000-0008-0000-1300-00008B12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48" name="Text Box 15">
          <a:extLst>
            <a:ext uri="{FF2B5EF4-FFF2-40B4-BE49-F238E27FC236}">
              <a16:creationId xmlns:a16="http://schemas.microsoft.com/office/drawing/2014/main" id="{00000000-0008-0000-1300-00008C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49" name="Text Box 15">
          <a:extLst>
            <a:ext uri="{FF2B5EF4-FFF2-40B4-BE49-F238E27FC236}">
              <a16:creationId xmlns:a16="http://schemas.microsoft.com/office/drawing/2014/main" id="{00000000-0008-0000-1300-00008D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50" name="Text Box 15">
          <a:extLst>
            <a:ext uri="{FF2B5EF4-FFF2-40B4-BE49-F238E27FC236}">
              <a16:creationId xmlns:a16="http://schemas.microsoft.com/office/drawing/2014/main" id="{00000000-0008-0000-1300-00008E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51" name="Text Box 15">
          <a:extLst>
            <a:ext uri="{FF2B5EF4-FFF2-40B4-BE49-F238E27FC236}">
              <a16:creationId xmlns:a16="http://schemas.microsoft.com/office/drawing/2014/main" id="{00000000-0008-0000-1300-00008F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52" name="Text Box 15">
          <a:extLst>
            <a:ext uri="{FF2B5EF4-FFF2-40B4-BE49-F238E27FC236}">
              <a16:creationId xmlns:a16="http://schemas.microsoft.com/office/drawing/2014/main" id="{00000000-0008-0000-1300-000090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53" name="Text Box 15">
          <a:extLst>
            <a:ext uri="{FF2B5EF4-FFF2-40B4-BE49-F238E27FC236}">
              <a16:creationId xmlns:a16="http://schemas.microsoft.com/office/drawing/2014/main" id="{00000000-0008-0000-1300-000091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54" name="Text Box 15">
          <a:extLst>
            <a:ext uri="{FF2B5EF4-FFF2-40B4-BE49-F238E27FC236}">
              <a16:creationId xmlns:a16="http://schemas.microsoft.com/office/drawing/2014/main" id="{00000000-0008-0000-1300-000092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55" name="Text Box 15">
          <a:extLst>
            <a:ext uri="{FF2B5EF4-FFF2-40B4-BE49-F238E27FC236}">
              <a16:creationId xmlns:a16="http://schemas.microsoft.com/office/drawing/2014/main" id="{00000000-0008-0000-1300-000093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56" name="Text Box 15">
          <a:extLst>
            <a:ext uri="{FF2B5EF4-FFF2-40B4-BE49-F238E27FC236}">
              <a16:creationId xmlns:a16="http://schemas.microsoft.com/office/drawing/2014/main" id="{00000000-0008-0000-1300-000094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57" name="Text Box 15">
          <a:extLst>
            <a:ext uri="{FF2B5EF4-FFF2-40B4-BE49-F238E27FC236}">
              <a16:creationId xmlns:a16="http://schemas.microsoft.com/office/drawing/2014/main" id="{00000000-0008-0000-1300-000095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58" name="Text Box 15">
          <a:extLst>
            <a:ext uri="{FF2B5EF4-FFF2-40B4-BE49-F238E27FC236}">
              <a16:creationId xmlns:a16="http://schemas.microsoft.com/office/drawing/2014/main" id="{00000000-0008-0000-1300-000096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59" name="Text Box 15">
          <a:extLst>
            <a:ext uri="{FF2B5EF4-FFF2-40B4-BE49-F238E27FC236}">
              <a16:creationId xmlns:a16="http://schemas.microsoft.com/office/drawing/2014/main" id="{00000000-0008-0000-1300-000097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60" name="Text Box 15">
          <a:extLst>
            <a:ext uri="{FF2B5EF4-FFF2-40B4-BE49-F238E27FC236}">
              <a16:creationId xmlns:a16="http://schemas.microsoft.com/office/drawing/2014/main" id="{00000000-0008-0000-1300-000098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761" name="Text Box 15">
          <a:extLst>
            <a:ext uri="{FF2B5EF4-FFF2-40B4-BE49-F238E27FC236}">
              <a16:creationId xmlns:a16="http://schemas.microsoft.com/office/drawing/2014/main" id="{00000000-0008-0000-1300-000099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762" name="Text Box 15">
          <a:extLst>
            <a:ext uri="{FF2B5EF4-FFF2-40B4-BE49-F238E27FC236}">
              <a16:creationId xmlns:a16="http://schemas.microsoft.com/office/drawing/2014/main" id="{00000000-0008-0000-1300-00009A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763" name="Text Box 15">
          <a:extLst>
            <a:ext uri="{FF2B5EF4-FFF2-40B4-BE49-F238E27FC236}">
              <a16:creationId xmlns:a16="http://schemas.microsoft.com/office/drawing/2014/main" id="{00000000-0008-0000-1300-00009B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64" name="Text Box 15">
          <a:extLst>
            <a:ext uri="{FF2B5EF4-FFF2-40B4-BE49-F238E27FC236}">
              <a16:creationId xmlns:a16="http://schemas.microsoft.com/office/drawing/2014/main" id="{00000000-0008-0000-1300-00009C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65" name="Text Box 15">
          <a:extLst>
            <a:ext uri="{FF2B5EF4-FFF2-40B4-BE49-F238E27FC236}">
              <a16:creationId xmlns:a16="http://schemas.microsoft.com/office/drawing/2014/main" id="{00000000-0008-0000-1300-00009D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66" name="Text Box 15">
          <a:extLst>
            <a:ext uri="{FF2B5EF4-FFF2-40B4-BE49-F238E27FC236}">
              <a16:creationId xmlns:a16="http://schemas.microsoft.com/office/drawing/2014/main" id="{00000000-0008-0000-1300-00009E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67" name="Text Box 15">
          <a:extLst>
            <a:ext uri="{FF2B5EF4-FFF2-40B4-BE49-F238E27FC236}">
              <a16:creationId xmlns:a16="http://schemas.microsoft.com/office/drawing/2014/main" id="{00000000-0008-0000-1300-00009F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68" name="Text Box 15">
          <a:extLst>
            <a:ext uri="{FF2B5EF4-FFF2-40B4-BE49-F238E27FC236}">
              <a16:creationId xmlns:a16="http://schemas.microsoft.com/office/drawing/2014/main" id="{00000000-0008-0000-1300-0000A0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69" name="Text Box 15">
          <a:extLst>
            <a:ext uri="{FF2B5EF4-FFF2-40B4-BE49-F238E27FC236}">
              <a16:creationId xmlns:a16="http://schemas.microsoft.com/office/drawing/2014/main" id="{00000000-0008-0000-1300-0000A1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70" name="Text Box 15">
          <a:extLst>
            <a:ext uri="{FF2B5EF4-FFF2-40B4-BE49-F238E27FC236}">
              <a16:creationId xmlns:a16="http://schemas.microsoft.com/office/drawing/2014/main" id="{00000000-0008-0000-1300-0000A2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71" name="Text Box 15">
          <a:extLst>
            <a:ext uri="{FF2B5EF4-FFF2-40B4-BE49-F238E27FC236}">
              <a16:creationId xmlns:a16="http://schemas.microsoft.com/office/drawing/2014/main" id="{00000000-0008-0000-1300-0000A3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72" name="Text Box 15">
          <a:extLst>
            <a:ext uri="{FF2B5EF4-FFF2-40B4-BE49-F238E27FC236}">
              <a16:creationId xmlns:a16="http://schemas.microsoft.com/office/drawing/2014/main" id="{00000000-0008-0000-1300-0000A4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73" name="Text Box 15">
          <a:extLst>
            <a:ext uri="{FF2B5EF4-FFF2-40B4-BE49-F238E27FC236}">
              <a16:creationId xmlns:a16="http://schemas.microsoft.com/office/drawing/2014/main" id="{00000000-0008-0000-1300-0000A5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774" name="Text Box 15">
          <a:extLst>
            <a:ext uri="{FF2B5EF4-FFF2-40B4-BE49-F238E27FC236}">
              <a16:creationId xmlns:a16="http://schemas.microsoft.com/office/drawing/2014/main" id="{00000000-0008-0000-1300-0000A6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775" name="Text Box 15">
          <a:extLst>
            <a:ext uri="{FF2B5EF4-FFF2-40B4-BE49-F238E27FC236}">
              <a16:creationId xmlns:a16="http://schemas.microsoft.com/office/drawing/2014/main" id="{00000000-0008-0000-1300-0000A7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776" name="Text Box 15">
          <a:extLst>
            <a:ext uri="{FF2B5EF4-FFF2-40B4-BE49-F238E27FC236}">
              <a16:creationId xmlns:a16="http://schemas.microsoft.com/office/drawing/2014/main" id="{00000000-0008-0000-1300-0000A8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777" name="Text Box 15">
          <a:extLst>
            <a:ext uri="{FF2B5EF4-FFF2-40B4-BE49-F238E27FC236}">
              <a16:creationId xmlns:a16="http://schemas.microsoft.com/office/drawing/2014/main" id="{00000000-0008-0000-1300-0000A912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778" name="Text Box 15">
          <a:extLst>
            <a:ext uri="{FF2B5EF4-FFF2-40B4-BE49-F238E27FC236}">
              <a16:creationId xmlns:a16="http://schemas.microsoft.com/office/drawing/2014/main" id="{00000000-0008-0000-1300-0000AA12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779" name="Text Box 15">
          <a:extLst>
            <a:ext uri="{FF2B5EF4-FFF2-40B4-BE49-F238E27FC236}">
              <a16:creationId xmlns:a16="http://schemas.microsoft.com/office/drawing/2014/main" id="{00000000-0008-0000-1300-0000AB12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780" name="Text Box 15">
          <a:extLst>
            <a:ext uri="{FF2B5EF4-FFF2-40B4-BE49-F238E27FC236}">
              <a16:creationId xmlns:a16="http://schemas.microsoft.com/office/drawing/2014/main" id="{00000000-0008-0000-1300-0000AC12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781" name="Text Box 15">
          <a:extLst>
            <a:ext uri="{FF2B5EF4-FFF2-40B4-BE49-F238E27FC236}">
              <a16:creationId xmlns:a16="http://schemas.microsoft.com/office/drawing/2014/main" id="{00000000-0008-0000-1300-0000AD12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782" name="Text Box 15">
          <a:extLst>
            <a:ext uri="{FF2B5EF4-FFF2-40B4-BE49-F238E27FC236}">
              <a16:creationId xmlns:a16="http://schemas.microsoft.com/office/drawing/2014/main" id="{00000000-0008-0000-1300-0000AE12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783" name="Text Box 15">
          <a:extLst>
            <a:ext uri="{FF2B5EF4-FFF2-40B4-BE49-F238E27FC236}">
              <a16:creationId xmlns:a16="http://schemas.microsoft.com/office/drawing/2014/main" id="{00000000-0008-0000-1300-0000AF12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784" name="Text Box 15">
          <a:extLst>
            <a:ext uri="{FF2B5EF4-FFF2-40B4-BE49-F238E27FC236}">
              <a16:creationId xmlns:a16="http://schemas.microsoft.com/office/drawing/2014/main" id="{00000000-0008-0000-1300-0000B0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785" name="Text Box 15">
          <a:extLst>
            <a:ext uri="{FF2B5EF4-FFF2-40B4-BE49-F238E27FC236}">
              <a16:creationId xmlns:a16="http://schemas.microsoft.com/office/drawing/2014/main" id="{00000000-0008-0000-1300-0000B1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786" name="Text Box 15">
          <a:extLst>
            <a:ext uri="{FF2B5EF4-FFF2-40B4-BE49-F238E27FC236}">
              <a16:creationId xmlns:a16="http://schemas.microsoft.com/office/drawing/2014/main" id="{00000000-0008-0000-1300-0000B2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787" name="Text Box 15">
          <a:extLst>
            <a:ext uri="{FF2B5EF4-FFF2-40B4-BE49-F238E27FC236}">
              <a16:creationId xmlns:a16="http://schemas.microsoft.com/office/drawing/2014/main" id="{00000000-0008-0000-1300-0000B3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788" name="Text Box 15">
          <a:extLst>
            <a:ext uri="{FF2B5EF4-FFF2-40B4-BE49-F238E27FC236}">
              <a16:creationId xmlns:a16="http://schemas.microsoft.com/office/drawing/2014/main" id="{00000000-0008-0000-1300-0000B4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789" name="Text Box 15">
          <a:extLst>
            <a:ext uri="{FF2B5EF4-FFF2-40B4-BE49-F238E27FC236}">
              <a16:creationId xmlns:a16="http://schemas.microsoft.com/office/drawing/2014/main" id="{00000000-0008-0000-1300-0000B5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790" name="Text Box 15">
          <a:extLst>
            <a:ext uri="{FF2B5EF4-FFF2-40B4-BE49-F238E27FC236}">
              <a16:creationId xmlns:a16="http://schemas.microsoft.com/office/drawing/2014/main" id="{00000000-0008-0000-1300-0000B6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791" name="Text Box 15">
          <a:extLst>
            <a:ext uri="{FF2B5EF4-FFF2-40B4-BE49-F238E27FC236}">
              <a16:creationId xmlns:a16="http://schemas.microsoft.com/office/drawing/2014/main" id="{00000000-0008-0000-1300-0000B7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792" name="Text Box 15">
          <a:extLst>
            <a:ext uri="{FF2B5EF4-FFF2-40B4-BE49-F238E27FC236}">
              <a16:creationId xmlns:a16="http://schemas.microsoft.com/office/drawing/2014/main" id="{00000000-0008-0000-1300-0000B8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793" name="Text Box 15">
          <a:extLst>
            <a:ext uri="{FF2B5EF4-FFF2-40B4-BE49-F238E27FC236}">
              <a16:creationId xmlns:a16="http://schemas.microsoft.com/office/drawing/2014/main" id="{00000000-0008-0000-1300-0000B9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794" name="Text Box 15">
          <a:extLst>
            <a:ext uri="{FF2B5EF4-FFF2-40B4-BE49-F238E27FC236}">
              <a16:creationId xmlns:a16="http://schemas.microsoft.com/office/drawing/2014/main" id="{00000000-0008-0000-1300-0000BA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795" name="Text Box 15">
          <a:extLst>
            <a:ext uri="{FF2B5EF4-FFF2-40B4-BE49-F238E27FC236}">
              <a16:creationId xmlns:a16="http://schemas.microsoft.com/office/drawing/2014/main" id="{00000000-0008-0000-1300-0000BB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796" name="Text Box 15">
          <a:extLst>
            <a:ext uri="{FF2B5EF4-FFF2-40B4-BE49-F238E27FC236}">
              <a16:creationId xmlns:a16="http://schemas.microsoft.com/office/drawing/2014/main" id="{00000000-0008-0000-1300-0000BC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797" name="Text Box 15">
          <a:extLst>
            <a:ext uri="{FF2B5EF4-FFF2-40B4-BE49-F238E27FC236}">
              <a16:creationId xmlns:a16="http://schemas.microsoft.com/office/drawing/2014/main" id="{00000000-0008-0000-1300-0000BD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798" name="Text Box 15">
          <a:extLst>
            <a:ext uri="{FF2B5EF4-FFF2-40B4-BE49-F238E27FC236}">
              <a16:creationId xmlns:a16="http://schemas.microsoft.com/office/drawing/2014/main" id="{00000000-0008-0000-1300-0000BE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799" name="Text Box 15">
          <a:extLst>
            <a:ext uri="{FF2B5EF4-FFF2-40B4-BE49-F238E27FC236}">
              <a16:creationId xmlns:a16="http://schemas.microsoft.com/office/drawing/2014/main" id="{00000000-0008-0000-1300-0000BF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00" name="Text Box 15">
          <a:extLst>
            <a:ext uri="{FF2B5EF4-FFF2-40B4-BE49-F238E27FC236}">
              <a16:creationId xmlns:a16="http://schemas.microsoft.com/office/drawing/2014/main" id="{00000000-0008-0000-1300-0000C0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01" name="Text Box 15">
          <a:extLst>
            <a:ext uri="{FF2B5EF4-FFF2-40B4-BE49-F238E27FC236}">
              <a16:creationId xmlns:a16="http://schemas.microsoft.com/office/drawing/2014/main" id="{00000000-0008-0000-1300-0000C1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02" name="Text Box 15">
          <a:extLst>
            <a:ext uri="{FF2B5EF4-FFF2-40B4-BE49-F238E27FC236}">
              <a16:creationId xmlns:a16="http://schemas.microsoft.com/office/drawing/2014/main" id="{00000000-0008-0000-1300-0000C2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03" name="Text Box 15">
          <a:extLst>
            <a:ext uri="{FF2B5EF4-FFF2-40B4-BE49-F238E27FC236}">
              <a16:creationId xmlns:a16="http://schemas.microsoft.com/office/drawing/2014/main" id="{00000000-0008-0000-1300-0000C3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04" name="Text Box 15">
          <a:extLst>
            <a:ext uri="{FF2B5EF4-FFF2-40B4-BE49-F238E27FC236}">
              <a16:creationId xmlns:a16="http://schemas.microsoft.com/office/drawing/2014/main" id="{00000000-0008-0000-1300-0000C4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05" name="Text Box 15">
          <a:extLst>
            <a:ext uri="{FF2B5EF4-FFF2-40B4-BE49-F238E27FC236}">
              <a16:creationId xmlns:a16="http://schemas.microsoft.com/office/drawing/2014/main" id="{00000000-0008-0000-1300-0000C5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06" name="Text Box 15">
          <a:extLst>
            <a:ext uri="{FF2B5EF4-FFF2-40B4-BE49-F238E27FC236}">
              <a16:creationId xmlns:a16="http://schemas.microsoft.com/office/drawing/2014/main" id="{00000000-0008-0000-1300-0000C6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07" name="Text Box 15">
          <a:extLst>
            <a:ext uri="{FF2B5EF4-FFF2-40B4-BE49-F238E27FC236}">
              <a16:creationId xmlns:a16="http://schemas.microsoft.com/office/drawing/2014/main" id="{00000000-0008-0000-1300-0000C7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08" name="Text Box 15">
          <a:extLst>
            <a:ext uri="{FF2B5EF4-FFF2-40B4-BE49-F238E27FC236}">
              <a16:creationId xmlns:a16="http://schemas.microsoft.com/office/drawing/2014/main" id="{00000000-0008-0000-1300-0000C8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809" name="Text Box 15">
          <a:extLst>
            <a:ext uri="{FF2B5EF4-FFF2-40B4-BE49-F238E27FC236}">
              <a16:creationId xmlns:a16="http://schemas.microsoft.com/office/drawing/2014/main" id="{00000000-0008-0000-1300-0000C9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810" name="Text Box 15">
          <a:extLst>
            <a:ext uri="{FF2B5EF4-FFF2-40B4-BE49-F238E27FC236}">
              <a16:creationId xmlns:a16="http://schemas.microsoft.com/office/drawing/2014/main" id="{00000000-0008-0000-1300-0000CA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811" name="Text Box 15">
          <a:extLst>
            <a:ext uri="{FF2B5EF4-FFF2-40B4-BE49-F238E27FC236}">
              <a16:creationId xmlns:a16="http://schemas.microsoft.com/office/drawing/2014/main" id="{00000000-0008-0000-1300-0000CB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812" name="Text Box 15">
          <a:extLst>
            <a:ext uri="{FF2B5EF4-FFF2-40B4-BE49-F238E27FC236}">
              <a16:creationId xmlns:a16="http://schemas.microsoft.com/office/drawing/2014/main" id="{00000000-0008-0000-1300-0000CC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813" name="Text Box 15">
          <a:extLst>
            <a:ext uri="{FF2B5EF4-FFF2-40B4-BE49-F238E27FC236}">
              <a16:creationId xmlns:a16="http://schemas.microsoft.com/office/drawing/2014/main" id="{00000000-0008-0000-1300-0000CD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814" name="Text Box 15">
          <a:extLst>
            <a:ext uri="{FF2B5EF4-FFF2-40B4-BE49-F238E27FC236}">
              <a16:creationId xmlns:a16="http://schemas.microsoft.com/office/drawing/2014/main" id="{00000000-0008-0000-1300-0000CE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15" name="Text Box 15">
          <a:extLst>
            <a:ext uri="{FF2B5EF4-FFF2-40B4-BE49-F238E27FC236}">
              <a16:creationId xmlns:a16="http://schemas.microsoft.com/office/drawing/2014/main" id="{00000000-0008-0000-1300-0000CF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16" name="Text Box 15">
          <a:extLst>
            <a:ext uri="{FF2B5EF4-FFF2-40B4-BE49-F238E27FC236}">
              <a16:creationId xmlns:a16="http://schemas.microsoft.com/office/drawing/2014/main" id="{00000000-0008-0000-1300-0000D0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17" name="Text Box 15">
          <a:extLst>
            <a:ext uri="{FF2B5EF4-FFF2-40B4-BE49-F238E27FC236}">
              <a16:creationId xmlns:a16="http://schemas.microsoft.com/office/drawing/2014/main" id="{00000000-0008-0000-1300-0000D1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18" name="Text Box 15">
          <a:extLst>
            <a:ext uri="{FF2B5EF4-FFF2-40B4-BE49-F238E27FC236}">
              <a16:creationId xmlns:a16="http://schemas.microsoft.com/office/drawing/2014/main" id="{00000000-0008-0000-1300-0000D2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19" name="Text Box 15">
          <a:extLst>
            <a:ext uri="{FF2B5EF4-FFF2-40B4-BE49-F238E27FC236}">
              <a16:creationId xmlns:a16="http://schemas.microsoft.com/office/drawing/2014/main" id="{00000000-0008-0000-1300-0000D3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20" name="Text Box 15">
          <a:extLst>
            <a:ext uri="{FF2B5EF4-FFF2-40B4-BE49-F238E27FC236}">
              <a16:creationId xmlns:a16="http://schemas.microsoft.com/office/drawing/2014/main" id="{00000000-0008-0000-1300-0000D4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21" name="Text Box 15">
          <a:extLst>
            <a:ext uri="{FF2B5EF4-FFF2-40B4-BE49-F238E27FC236}">
              <a16:creationId xmlns:a16="http://schemas.microsoft.com/office/drawing/2014/main" id="{00000000-0008-0000-1300-0000D5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22" name="Text Box 15">
          <a:extLst>
            <a:ext uri="{FF2B5EF4-FFF2-40B4-BE49-F238E27FC236}">
              <a16:creationId xmlns:a16="http://schemas.microsoft.com/office/drawing/2014/main" id="{00000000-0008-0000-1300-0000D6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23" name="Text Box 15">
          <a:extLst>
            <a:ext uri="{FF2B5EF4-FFF2-40B4-BE49-F238E27FC236}">
              <a16:creationId xmlns:a16="http://schemas.microsoft.com/office/drawing/2014/main" id="{00000000-0008-0000-1300-0000D7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24" name="Text Box 15">
          <a:extLst>
            <a:ext uri="{FF2B5EF4-FFF2-40B4-BE49-F238E27FC236}">
              <a16:creationId xmlns:a16="http://schemas.microsoft.com/office/drawing/2014/main" id="{00000000-0008-0000-1300-0000D8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25" name="Text Box 15">
          <a:extLst>
            <a:ext uri="{FF2B5EF4-FFF2-40B4-BE49-F238E27FC236}">
              <a16:creationId xmlns:a16="http://schemas.microsoft.com/office/drawing/2014/main" id="{00000000-0008-0000-1300-0000D9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26" name="Text Box 15">
          <a:extLst>
            <a:ext uri="{FF2B5EF4-FFF2-40B4-BE49-F238E27FC236}">
              <a16:creationId xmlns:a16="http://schemas.microsoft.com/office/drawing/2014/main" id="{00000000-0008-0000-1300-0000DA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27" name="Text Box 15">
          <a:extLst>
            <a:ext uri="{FF2B5EF4-FFF2-40B4-BE49-F238E27FC236}">
              <a16:creationId xmlns:a16="http://schemas.microsoft.com/office/drawing/2014/main" id="{00000000-0008-0000-1300-0000DB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828" name="Text Box 15">
          <a:extLst>
            <a:ext uri="{FF2B5EF4-FFF2-40B4-BE49-F238E27FC236}">
              <a16:creationId xmlns:a16="http://schemas.microsoft.com/office/drawing/2014/main" id="{00000000-0008-0000-1300-0000DC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829" name="Text Box 15">
          <a:extLst>
            <a:ext uri="{FF2B5EF4-FFF2-40B4-BE49-F238E27FC236}">
              <a16:creationId xmlns:a16="http://schemas.microsoft.com/office/drawing/2014/main" id="{00000000-0008-0000-1300-0000DD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830" name="Text Box 15">
          <a:extLst>
            <a:ext uri="{FF2B5EF4-FFF2-40B4-BE49-F238E27FC236}">
              <a16:creationId xmlns:a16="http://schemas.microsoft.com/office/drawing/2014/main" id="{00000000-0008-0000-1300-0000DE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31" name="Text Box 15">
          <a:extLst>
            <a:ext uri="{FF2B5EF4-FFF2-40B4-BE49-F238E27FC236}">
              <a16:creationId xmlns:a16="http://schemas.microsoft.com/office/drawing/2014/main" id="{00000000-0008-0000-1300-0000DF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32" name="Text Box 15">
          <a:extLst>
            <a:ext uri="{FF2B5EF4-FFF2-40B4-BE49-F238E27FC236}">
              <a16:creationId xmlns:a16="http://schemas.microsoft.com/office/drawing/2014/main" id="{00000000-0008-0000-1300-0000E0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33" name="Text Box 15">
          <a:extLst>
            <a:ext uri="{FF2B5EF4-FFF2-40B4-BE49-F238E27FC236}">
              <a16:creationId xmlns:a16="http://schemas.microsoft.com/office/drawing/2014/main" id="{00000000-0008-0000-1300-0000E1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34" name="Text Box 15">
          <a:extLst>
            <a:ext uri="{FF2B5EF4-FFF2-40B4-BE49-F238E27FC236}">
              <a16:creationId xmlns:a16="http://schemas.microsoft.com/office/drawing/2014/main" id="{00000000-0008-0000-1300-0000E2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35" name="Text Box 15">
          <a:extLst>
            <a:ext uri="{FF2B5EF4-FFF2-40B4-BE49-F238E27FC236}">
              <a16:creationId xmlns:a16="http://schemas.microsoft.com/office/drawing/2014/main" id="{00000000-0008-0000-1300-0000E3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36" name="Text Box 15">
          <a:extLst>
            <a:ext uri="{FF2B5EF4-FFF2-40B4-BE49-F238E27FC236}">
              <a16:creationId xmlns:a16="http://schemas.microsoft.com/office/drawing/2014/main" id="{00000000-0008-0000-1300-0000E4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37" name="Text Box 15">
          <a:extLst>
            <a:ext uri="{FF2B5EF4-FFF2-40B4-BE49-F238E27FC236}">
              <a16:creationId xmlns:a16="http://schemas.microsoft.com/office/drawing/2014/main" id="{00000000-0008-0000-1300-0000E5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38" name="Text Box 15">
          <a:extLst>
            <a:ext uri="{FF2B5EF4-FFF2-40B4-BE49-F238E27FC236}">
              <a16:creationId xmlns:a16="http://schemas.microsoft.com/office/drawing/2014/main" id="{00000000-0008-0000-1300-0000E6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39" name="Text Box 15">
          <a:extLst>
            <a:ext uri="{FF2B5EF4-FFF2-40B4-BE49-F238E27FC236}">
              <a16:creationId xmlns:a16="http://schemas.microsoft.com/office/drawing/2014/main" id="{00000000-0008-0000-1300-0000E7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40" name="Text Box 15">
          <a:extLst>
            <a:ext uri="{FF2B5EF4-FFF2-40B4-BE49-F238E27FC236}">
              <a16:creationId xmlns:a16="http://schemas.microsoft.com/office/drawing/2014/main" id="{00000000-0008-0000-1300-0000E8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41" name="Text Box 15">
          <a:extLst>
            <a:ext uri="{FF2B5EF4-FFF2-40B4-BE49-F238E27FC236}">
              <a16:creationId xmlns:a16="http://schemas.microsoft.com/office/drawing/2014/main" id="{00000000-0008-0000-1300-0000E9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842" name="Text Box 15">
          <a:extLst>
            <a:ext uri="{FF2B5EF4-FFF2-40B4-BE49-F238E27FC236}">
              <a16:creationId xmlns:a16="http://schemas.microsoft.com/office/drawing/2014/main" id="{00000000-0008-0000-1300-0000EA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843" name="Text Box 15">
          <a:extLst>
            <a:ext uri="{FF2B5EF4-FFF2-40B4-BE49-F238E27FC236}">
              <a16:creationId xmlns:a16="http://schemas.microsoft.com/office/drawing/2014/main" id="{00000000-0008-0000-1300-0000EB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844" name="Text Box 15">
          <a:extLst>
            <a:ext uri="{FF2B5EF4-FFF2-40B4-BE49-F238E27FC236}">
              <a16:creationId xmlns:a16="http://schemas.microsoft.com/office/drawing/2014/main" id="{00000000-0008-0000-1300-0000EC12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845" name="Text Box 15">
          <a:extLst>
            <a:ext uri="{FF2B5EF4-FFF2-40B4-BE49-F238E27FC236}">
              <a16:creationId xmlns:a16="http://schemas.microsoft.com/office/drawing/2014/main" id="{00000000-0008-0000-1300-0000ED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846" name="Text Box 15">
          <a:extLst>
            <a:ext uri="{FF2B5EF4-FFF2-40B4-BE49-F238E27FC236}">
              <a16:creationId xmlns:a16="http://schemas.microsoft.com/office/drawing/2014/main" id="{00000000-0008-0000-1300-0000EE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847" name="Text Box 15">
          <a:extLst>
            <a:ext uri="{FF2B5EF4-FFF2-40B4-BE49-F238E27FC236}">
              <a16:creationId xmlns:a16="http://schemas.microsoft.com/office/drawing/2014/main" id="{00000000-0008-0000-1300-0000EF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848" name="Text Box 15">
          <a:extLst>
            <a:ext uri="{FF2B5EF4-FFF2-40B4-BE49-F238E27FC236}">
              <a16:creationId xmlns:a16="http://schemas.microsoft.com/office/drawing/2014/main" id="{00000000-0008-0000-1300-0000F0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849" name="Text Box 15">
          <a:extLst>
            <a:ext uri="{FF2B5EF4-FFF2-40B4-BE49-F238E27FC236}">
              <a16:creationId xmlns:a16="http://schemas.microsoft.com/office/drawing/2014/main" id="{00000000-0008-0000-1300-0000F1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850" name="Text Box 15">
          <a:extLst>
            <a:ext uri="{FF2B5EF4-FFF2-40B4-BE49-F238E27FC236}">
              <a16:creationId xmlns:a16="http://schemas.microsoft.com/office/drawing/2014/main" id="{00000000-0008-0000-1300-0000F212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51" name="Text Box 15">
          <a:extLst>
            <a:ext uri="{FF2B5EF4-FFF2-40B4-BE49-F238E27FC236}">
              <a16:creationId xmlns:a16="http://schemas.microsoft.com/office/drawing/2014/main" id="{00000000-0008-0000-1300-0000F3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52" name="Text Box 15">
          <a:extLst>
            <a:ext uri="{FF2B5EF4-FFF2-40B4-BE49-F238E27FC236}">
              <a16:creationId xmlns:a16="http://schemas.microsoft.com/office/drawing/2014/main" id="{00000000-0008-0000-1300-0000F4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53" name="Text Box 15">
          <a:extLst>
            <a:ext uri="{FF2B5EF4-FFF2-40B4-BE49-F238E27FC236}">
              <a16:creationId xmlns:a16="http://schemas.microsoft.com/office/drawing/2014/main" id="{00000000-0008-0000-1300-0000F5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54" name="Text Box 15">
          <a:extLst>
            <a:ext uri="{FF2B5EF4-FFF2-40B4-BE49-F238E27FC236}">
              <a16:creationId xmlns:a16="http://schemas.microsoft.com/office/drawing/2014/main" id="{00000000-0008-0000-1300-0000F6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855" name="Text Box 15">
          <a:extLst>
            <a:ext uri="{FF2B5EF4-FFF2-40B4-BE49-F238E27FC236}">
              <a16:creationId xmlns:a16="http://schemas.microsoft.com/office/drawing/2014/main" id="{00000000-0008-0000-1300-0000F7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856" name="Text Box 15">
          <a:extLst>
            <a:ext uri="{FF2B5EF4-FFF2-40B4-BE49-F238E27FC236}">
              <a16:creationId xmlns:a16="http://schemas.microsoft.com/office/drawing/2014/main" id="{00000000-0008-0000-1300-0000F8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57" name="Text Box 15">
          <a:extLst>
            <a:ext uri="{FF2B5EF4-FFF2-40B4-BE49-F238E27FC236}">
              <a16:creationId xmlns:a16="http://schemas.microsoft.com/office/drawing/2014/main" id="{00000000-0008-0000-1300-0000F9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58" name="Text Box 15">
          <a:extLst>
            <a:ext uri="{FF2B5EF4-FFF2-40B4-BE49-F238E27FC236}">
              <a16:creationId xmlns:a16="http://schemas.microsoft.com/office/drawing/2014/main" id="{00000000-0008-0000-1300-0000FA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59" name="Text Box 15">
          <a:extLst>
            <a:ext uri="{FF2B5EF4-FFF2-40B4-BE49-F238E27FC236}">
              <a16:creationId xmlns:a16="http://schemas.microsoft.com/office/drawing/2014/main" id="{00000000-0008-0000-1300-0000FB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860" name="Text Box 15">
          <a:extLst>
            <a:ext uri="{FF2B5EF4-FFF2-40B4-BE49-F238E27FC236}">
              <a16:creationId xmlns:a16="http://schemas.microsoft.com/office/drawing/2014/main" id="{00000000-0008-0000-1300-0000FC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861" name="Text Box 15">
          <a:extLst>
            <a:ext uri="{FF2B5EF4-FFF2-40B4-BE49-F238E27FC236}">
              <a16:creationId xmlns:a16="http://schemas.microsoft.com/office/drawing/2014/main" id="{00000000-0008-0000-1300-0000FD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862" name="Text Box 15">
          <a:extLst>
            <a:ext uri="{FF2B5EF4-FFF2-40B4-BE49-F238E27FC236}">
              <a16:creationId xmlns:a16="http://schemas.microsoft.com/office/drawing/2014/main" id="{00000000-0008-0000-1300-0000FE12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63" name="Text Box 15">
          <a:extLst>
            <a:ext uri="{FF2B5EF4-FFF2-40B4-BE49-F238E27FC236}">
              <a16:creationId xmlns:a16="http://schemas.microsoft.com/office/drawing/2014/main" id="{00000000-0008-0000-1300-0000FF12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64" name="Text Box 15">
          <a:extLst>
            <a:ext uri="{FF2B5EF4-FFF2-40B4-BE49-F238E27FC236}">
              <a16:creationId xmlns:a16="http://schemas.microsoft.com/office/drawing/2014/main" id="{00000000-0008-0000-1300-000000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65" name="Text Box 15">
          <a:extLst>
            <a:ext uri="{FF2B5EF4-FFF2-40B4-BE49-F238E27FC236}">
              <a16:creationId xmlns:a16="http://schemas.microsoft.com/office/drawing/2014/main" id="{00000000-0008-0000-1300-000001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866" name="Text Box 15">
          <a:extLst>
            <a:ext uri="{FF2B5EF4-FFF2-40B4-BE49-F238E27FC236}">
              <a16:creationId xmlns:a16="http://schemas.microsoft.com/office/drawing/2014/main" id="{00000000-0008-0000-1300-000002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867" name="Text Box 15">
          <a:extLst>
            <a:ext uri="{FF2B5EF4-FFF2-40B4-BE49-F238E27FC236}">
              <a16:creationId xmlns:a16="http://schemas.microsoft.com/office/drawing/2014/main" id="{00000000-0008-0000-1300-000003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868" name="Text Box 15">
          <a:extLst>
            <a:ext uri="{FF2B5EF4-FFF2-40B4-BE49-F238E27FC236}">
              <a16:creationId xmlns:a16="http://schemas.microsoft.com/office/drawing/2014/main" id="{00000000-0008-0000-1300-000004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69" name="Text Box 15">
          <a:extLst>
            <a:ext uri="{FF2B5EF4-FFF2-40B4-BE49-F238E27FC236}">
              <a16:creationId xmlns:a16="http://schemas.microsoft.com/office/drawing/2014/main" id="{00000000-0008-0000-1300-000005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70" name="Text Box 15">
          <a:extLst>
            <a:ext uri="{FF2B5EF4-FFF2-40B4-BE49-F238E27FC236}">
              <a16:creationId xmlns:a16="http://schemas.microsoft.com/office/drawing/2014/main" id="{00000000-0008-0000-1300-000006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71" name="Text Box 15">
          <a:extLst>
            <a:ext uri="{FF2B5EF4-FFF2-40B4-BE49-F238E27FC236}">
              <a16:creationId xmlns:a16="http://schemas.microsoft.com/office/drawing/2014/main" id="{00000000-0008-0000-1300-000007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872" name="Text Box 15">
          <a:extLst>
            <a:ext uri="{FF2B5EF4-FFF2-40B4-BE49-F238E27FC236}">
              <a16:creationId xmlns:a16="http://schemas.microsoft.com/office/drawing/2014/main" id="{00000000-0008-0000-1300-000008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873" name="Text Box 15">
          <a:extLst>
            <a:ext uri="{FF2B5EF4-FFF2-40B4-BE49-F238E27FC236}">
              <a16:creationId xmlns:a16="http://schemas.microsoft.com/office/drawing/2014/main" id="{00000000-0008-0000-1300-000009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874" name="Text Box 15">
          <a:extLst>
            <a:ext uri="{FF2B5EF4-FFF2-40B4-BE49-F238E27FC236}">
              <a16:creationId xmlns:a16="http://schemas.microsoft.com/office/drawing/2014/main" id="{00000000-0008-0000-1300-00000A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875" name="Text Box 15">
          <a:extLst>
            <a:ext uri="{FF2B5EF4-FFF2-40B4-BE49-F238E27FC236}">
              <a16:creationId xmlns:a16="http://schemas.microsoft.com/office/drawing/2014/main" id="{00000000-0008-0000-1300-00000B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876" name="Text Box 15">
          <a:extLst>
            <a:ext uri="{FF2B5EF4-FFF2-40B4-BE49-F238E27FC236}">
              <a16:creationId xmlns:a16="http://schemas.microsoft.com/office/drawing/2014/main" id="{00000000-0008-0000-1300-00000C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877" name="Text Box 15">
          <a:extLst>
            <a:ext uri="{FF2B5EF4-FFF2-40B4-BE49-F238E27FC236}">
              <a16:creationId xmlns:a16="http://schemas.microsoft.com/office/drawing/2014/main" id="{00000000-0008-0000-1300-00000D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878" name="Text Box 15">
          <a:extLst>
            <a:ext uri="{FF2B5EF4-FFF2-40B4-BE49-F238E27FC236}">
              <a16:creationId xmlns:a16="http://schemas.microsoft.com/office/drawing/2014/main" id="{00000000-0008-0000-1300-00000E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879" name="Text Box 15">
          <a:extLst>
            <a:ext uri="{FF2B5EF4-FFF2-40B4-BE49-F238E27FC236}">
              <a16:creationId xmlns:a16="http://schemas.microsoft.com/office/drawing/2014/main" id="{00000000-0008-0000-1300-00000F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880" name="Text Box 15">
          <a:extLst>
            <a:ext uri="{FF2B5EF4-FFF2-40B4-BE49-F238E27FC236}">
              <a16:creationId xmlns:a16="http://schemas.microsoft.com/office/drawing/2014/main" id="{00000000-0008-0000-1300-000010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81" name="Text Box 15">
          <a:extLst>
            <a:ext uri="{FF2B5EF4-FFF2-40B4-BE49-F238E27FC236}">
              <a16:creationId xmlns:a16="http://schemas.microsoft.com/office/drawing/2014/main" id="{00000000-0008-0000-1300-000011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82" name="Text Box 15">
          <a:extLst>
            <a:ext uri="{FF2B5EF4-FFF2-40B4-BE49-F238E27FC236}">
              <a16:creationId xmlns:a16="http://schemas.microsoft.com/office/drawing/2014/main" id="{00000000-0008-0000-1300-000012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83" name="Text Box 15">
          <a:extLst>
            <a:ext uri="{FF2B5EF4-FFF2-40B4-BE49-F238E27FC236}">
              <a16:creationId xmlns:a16="http://schemas.microsoft.com/office/drawing/2014/main" id="{00000000-0008-0000-1300-000013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84" name="Text Box 15">
          <a:extLst>
            <a:ext uri="{FF2B5EF4-FFF2-40B4-BE49-F238E27FC236}">
              <a16:creationId xmlns:a16="http://schemas.microsoft.com/office/drawing/2014/main" id="{00000000-0008-0000-1300-000014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85" name="Text Box 15">
          <a:extLst>
            <a:ext uri="{FF2B5EF4-FFF2-40B4-BE49-F238E27FC236}">
              <a16:creationId xmlns:a16="http://schemas.microsoft.com/office/drawing/2014/main" id="{00000000-0008-0000-1300-000015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86" name="Text Box 15">
          <a:extLst>
            <a:ext uri="{FF2B5EF4-FFF2-40B4-BE49-F238E27FC236}">
              <a16:creationId xmlns:a16="http://schemas.microsoft.com/office/drawing/2014/main" id="{00000000-0008-0000-1300-000016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87" name="Text Box 15">
          <a:extLst>
            <a:ext uri="{FF2B5EF4-FFF2-40B4-BE49-F238E27FC236}">
              <a16:creationId xmlns:a16="http://schemas.microsoft.com/office/drawing/2014/main" id="{00000000-0008-0000-1300-000017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88" name="Text Box 15">
          <a:extLst>
            <a:ext uri="{FF2B5EF4-FFF2-40B4-BE49-F238E27FC236}">
              <a16:creationId xmlns:a16="http://schemas.microsoft.com/office/drawing/2014/main" id="{00000000-0008-0000-1300-000018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89" name="Text Box 15">
          <a:extLst>
            <a:ext uri="{FF2B5EF4-FFF2-40B4-BE49-F238E27FC236}">
              <a16:creationId xmlns:a16="http://schemas.microsoft.com/office/drawing/2014/main" id="{00000000-0008-0000-1300-000019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90" name="Text Box 15">
          <a:extLst>
            <a:ext uri="{FF2B5EF4-FFF2-40B4-BE49-F238E27FC236}">
              <a16:creationId xmlns:a16="http://schemas.microsoft.com/office/drawing/2014/main" id="{00000000-0008-0000-1300-00001A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602"/>
    <xdr:sp macro="" textlink="">
      <xdr:nvSpPr>
        <xdr:cNvPr id="4891" name="Text Box 15">
          <a:extLst>
            <a:ext uri="{FF2B5EF4-FFF2-40B4-BE49-F238E27FC236}">
              <a16:creationId xmlns:a16="http://schemas.microsoft.com/office/drawing/2014/main" id="{00000000-0008-0000-1300-00001B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892" name="Text Box 15">
          <a:extLst>
            <a:ext uri="{FF2B5EF4-FFF2-40B4-BE49-F238E27FC236}">
              <a16:creationId xmlns:a16="http://schemas.microsoft.com/office/drawing/2014/main" id="{00000000-0008-0000-1300-00001C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893" name="Text Box 15">
          <a:extLst>
            <a:ext uri="{FF2B5EF4-FFF2-40B4-BE49-F238E27FC236}">
              <a16:creationId xmlns:a16="http://schemas.microsoft.com/office/drawing/2014/main" id="{00000000-0008-0000-1300-00001D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8101"/>
    <xdr:sp macro="" textlink="">
      <xdr:nvSpPr>
        <xdr:cNvPr id="4894" name="Text Box 15">
          <a:extLst>
            <a:ext uri="{FF2B5EF4-FFF2-40B4-BE49-F238E27FC236}">
              <a16:creationId xmlns:a16="http://schemas.microsoft.com/office/drawing/2014/main" id="{00000000-0008-0000-1300-00001E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895" name="Text Box 15">
          <a:extLst>
            <a:ext uri="{FF2B5EF4-FFF2-40B4-BE49-F238E27FC236}">
              <a16:creationId xmlns:a16="http://schemas.microsoft.com/office/drawing/2014/main" id="{00000000-0008-0000-1300-00001F13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896" name="Text Box 15">
          <a:extLst>
            <a:ext uri="{FF2B5EF4-FFF2-40B4-BE49-F238E27FC236}">
              <a16:creationId xmlns:a16="http://schemas.microsoft.com/office/drawing/2014/main" id="{00000000-0008-0000-1300-00002013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897" name="Text Box 15">
          <a:extLst>
            <a:ext uri="{FF2B5EF4-FFF2-40B4-BE49-F238E27FC236}">
              <a16:creationId xmlns:a16="http://schemas.microsoft.com/office/drawing/2014/main" id="{00000000-0008-0000-1300-00002113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898" name="Text Box 15">
          <a:extLst>
            <a:ext uri="{FF2B5EF4-FFF2-40B4-BE49-F238E27FC236}">
              <a16:creationId xmlns:a16="http://schemas.microsoft.com/office/drawing/2014/main" id="{00000000-0008-0000-1300-00002213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899" name="Text Box 15">
          <a:extLst>
            <a:ext uri="{FF2B5EF4-FFF2-40B4-BE49-F238E27FC236}">
              <a16:creationId xmlns:a16="http://schemas.microsoft.com/office/drawing/2014/main" id="{00000000-0008-0000-1300-00002313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00" name="Text Box 15">
          <a:extLst>
            <a:ext uri="{FF2B5EF4-FFF2-40B4-BE49-F238E27FC236}">
              <a16:creationId xmlns:a16="http://schemas.microsoft.com/office/drawing/2014/main" id="{00000000-0008-0000-1300-000024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01" name="Text Box 15">
          <a:extLst>
            <a:ext uri="{FF2B5EF4-FFF2-40B4-BE49-F238E27FC236}">
              <a16:creationId xmlns:a16="http://schemas.microsoft.com/office/drawing/2014/main" id="{00000000-0008-0000-1300-000025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4902" name="Text Box 15">
          <a:extLst>
            <a:ext uri="{FF2B5EF4-FFF2-40B4-BE49-F238E27FC236}">
              <a16:creationId xmlns:a16="http://schemas.microsoft.com/office/drawing/2014/main" id="{00000000-0008-0000-1300-00002613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03" name="Text Box 15">
          <a:extLst>
            <a:ext uri="{FF2B5EF4-FFF2-40B4-BE49-F238E27FC236}">
              <a16:creationId xmlns:a16="http://schemas.microsoft.com/office/drawing/2014/main" id="{00000000-0008-0000-1300-000027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04" name="Text Box 15">
          <a:extLst>
            <a:ext uri="{FF2B5EF4-FFF2-40B4-BE49-F238E27FC236}">
              <a16:creationId xmlns:a16="http://schemas.microsoft.com/office/drawing/2014/main" id="{00000000-0008-0000-1300-000028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05" name="Text Box 15">
          <a:extLst>
            <a:ext uri="{FF2B5EF4-FFF2-40B4-BE49-F238E27FC236}">
              <a16:creationId xmlns:a16="http://schemas.microsoft.com/office/drawing/2014/main" id="{00000000-0008-0000-1300-000029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06" name="Text Box 15">
          <a:extLst>
            <a:ext uri="{FF2B5EF4-FFF2-40B4-BE49-F238E27FC236}">
              <a16:creationId xmlns:a16="http://schemas.microsoft.com/office/drawing/2014/main" id="{00000000-0008-0000-1300-00002A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07" name="Text Box 15">
          <a:extLst>
            <a:ext uri="{FF2B5EF4-FFF2-40B4-BE49-F238E27FC236}">
              <a16:creationId xmlns:a16="http://schemas.microsoft.com/office/drawing/2014/main" id="{00000000-0008-0000-1300-00002B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08" name="Text Box 15">
          <a:extLst>
            <a:ext uri="{FF2B5EF4-FFF2-40B4-BE49-F238E27FC236}">
              <a16:creationId xmlns:a16="http://schemas.microsoft.com/office/drawing/2014/main" id="{00000000-0008-0000-1300-00002C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09" name="Text Box 15">
          <a:extLst>
            <a:ext uri="{FF2B5EF4-FFF2-40B4-BE49-F238E27FC236}">
              <a16:creationId xmlns:a16="http://schemas.microsoft.com/office/drawing/2014/main" id="{00000000-0008-0000-1300-00002D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10" name="Text Box 15">
          <a:extLst>
            <a:ext uri="{FF2B5EF4-FFF2-40B4-BE49-F238E27FC236}">
              <a16:creationId xmlns:a16="http://schemas.microsoft.com/office/drawing/2014/main" id="{00000000-0008-0000-1300-00002E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11" name="Text Box 15">
          <a:extLst>
            <a:ext uri="{FF2B5EF4-FFF2-40B4-BE49-F238E27FC236}">
              <a16:creationId xmlns:a16="http://schemas.microsoft.com/office/drawing/2014/main" id="{00000000-0008-0000-1300-00002F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912" name="Text Box 15">
          <a:extLst>
            <a:ext uri="{FF2B5EF4-FFF2-40B4-BE49-F238E27FC236}">
              <a16:creationId xmlns:a16="http://schemas.microsoft.com/office/drawing/2014/main" id="{00000000-0008-0000-1300-000030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913" name="Text Box 15">
          <a:extLst>
            <a:ext uri="{FF2B5EF4-FFF2-40B4-BE49-F238E27FC236}">
              <a16:creationId xmlns:a16="http://schemas.microsoft.com/office/drawing/2014/main" id="{00000000-0008-0000-1300-000031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914" name="Text Box 15">
          <a:extLst>
            <a:ext uri="{FF2B5EF4-FFF2-40B4-BE49-F238E27FC236}">
              <a16:creationId xmlns:a16="http://schemas.microsoft.com/office/drawing/2014/main" id="{00000000-0008-0000-1300-000032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915" name="Text Box 15">
          <a:extLst>
            <a:ext uri="{FF2B5EF4-FFF2-40B4-BE49-F238E27FC236}">
              <a16:creationId xmlns:a16="http://schemas.microsoft.com/office/drawing/2014/main" id="{00000000-0008-0000-1300-000033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916" name="Text Box 15">
          <a:extLst>
            <a:ext uri="{FF2B5EF4-FFF2-40B4-BE49-F238E27FC236}">
              <a16:creationId xmlns:a16="http://schemas.microsoft.com/office/drawing/2014/main" id="{00000000-0008-0000-1300-000034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917" name="Text Box 15">
          <a:extLst>
            <a:ext uri="{FF2B5EF4-FFF2-40B4-BE49-F238E27FC236}">
              <a16:creationId xmlns:a16="http://schemas.microsoft.com/office/drawing/2014/main" id="{00000000-0008-0000-1300-000035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18" name="Text Box 15">
          <a:extLst>
            <a:ext uri="{FF2B5EF4-FFF2-40B4-BE49-F238E27FC236}">
              <a16:creationId xmlns:a16="http://schemas.microsoft.com/office/drawing/2014/main" id="{00000000-0008-0000-1300-000036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19" name="Text Box 15">
          <a:extLst>
            <a:ext uri="{FF2B5EF4-FFF2-40B4-BE49-F238E27FC236}">
              <a16:creationId xmlns:a16="http://schemas.microsoft.com/office/drawing/2014/main" id="{00000000-0008-0000-1300-000037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20" name="Text Box 15">
          <a:extLst>
            <a:ext uri="{FF2B5EF4-FFF2-40B4-BE49-F238E27FC236}">
              <a16:creationId xmlns:a16="http://schemas.microsoft.com/office/drawing/2014/main" id="{00000000-0008-0000-1300-000038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21" name="Text Box 15">
          <a:extLst>
            <a:ext uri="{FF2B5EF4-FFF2-40B4-BE49-F238E27FC236}">
              <a16:creationId xmlns:a16="http://schemas.microsoft.com/office/drawing/2014/main" id="{00000000-0008-0000-1300-000039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22" name="Text Box 15">
          <a:extLst>
            <a:ext uri="{FF2B5EF4-FFF2-40B4-BE49-F238E27FC236}">
              <a16:creationId xmlns:a16="http://schemas.microsoft.com/office/drawing/2014/main" id="{00000000-0008-0000-1300-00003A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23" name="Text Box 15">
          <a:extLst>
            <a:ext uri="{FF2B5EF4-FFF2-40B4-BE49-F238E27FC236}">
              <a16:creationId xmlns:a16="http://schemas.microsoft.com/office/drawing/2014/main" id="{00000000-0008-0000-1300-00003B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24" name="Text Box 15">
          <a:extLst>
            <a:ext uri="{FF2B5EF4-FFF2-40B4-BE49-F238E27FC236}">
              <a16:creationId xmlns:a16="http://schemas.microsoft.com/office/drawing/2014/main" id="{00000000-0008-0000-1300-00003C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25" name="Text Box 15">
          <a:extLst>
            <a:ext uri="{FF2B5EF4-FFF2-40B4-BE49-F238E27FC236}">
              <a16:creationId xmlns:a16="http://schemas.microsoft.com/office/drawing/2014/main" id="{00000000-0008-0000-1300-00003D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26" name="Text Box 15">
          <a:extLst>
            <a:ext uri="{FF2B5EF4-FFF2-40B4-BE49-F238E27FC236}">
              <a16:creationId xmlns:a16="http://schemas.microsoft.com/office/drawing/2014/main" id="{00000000-0008-0000-1300-00003E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27" name="Text Box 15">
          <a:extLst>
            <a:ext uri="{FF2B5EF4-FFF2-40B4-BE49-F238E27FC236}">
              <a16:creationId xmlns:a16="http://schemas.microsoft.com/office/drawing/2014/main" id="{00000000-0008-0000-1300-00003F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28" name="Text Box 15">
          <a:extLst>
            <a:ext uri="{FF2B5EF4-FFF2-40B4-BE49-F238E27FC236}">
              <a16:creationId xmlns:a16="http://schemas.microsoft.com/office/drawing/2014/main" id="{00000000-0008-0000-1300-000040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29" name="Text Box 15">
          <a:extLst>
            <a:ext uri="{FF2B5EF4-FFF2-40B4-BE49-F238E27FC236}">
              <a16:creationId xmlns:a16="http://schemas.microsoft.com/office/drawing/2014/main" id="{00000000-0008-0000-1300-000041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30" name="Text Box 15">
          <a:extLst>
            <a:ext uri="{FF2B5EF4-FFF2-40B4-BE49-F238E27FC236}">
              <a16:creationId xmlns:a16="http://schemas.microsoft.com/office/drawing/2014/main" id="{00000000-0008-0000-1300-000042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931" name="Text Box 15">
          <a:extLst>
            <a:ext uri="{FF2B5EF4-FFF2-40B4-BE49-F238E27FC236}">
              <a16:creationId xmlns:a16="http://schemas.microsoft.com/office/drawing/2014/main" id="{00000000-0008-0000-1300-000043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932" name="Text Box 15">
          <a:extLst>
            <a:ext uri="{FF2B5EF4-FFF2-40B4-BE49-F238E27FC236}">
              <a16:creationId xmlns:a16="http://schemas.microsoft.com/office/drawing/2014/main" id="{00000000-0008-0000-1300-000044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933" name="Text Box 15">
          <a:extLst>
            <a:ext uri="{FF2B5EF4-FFF2-40B4-BE49-F238E27FC236}">
              <a16:creationId xmlns:a16="http://schemas.microsoft.com/office/drawing/2014/main" id="{00000000-0008-0000-1300-000045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34" name="Text Box 15">
          <a:extLst>
            <a:ext uri="{FF2B5EF4-FFF2-40B4-BE49-F238E27FC236}">
              <a16:creationId xmlns:a16="http://schemas.microsoft.com/office/drawing/2014/main" id="{00000000-0008-0000-1300-000046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35" name="Text Box 15">
          <a:extLst>
            <a:ext uri="{FF2B5EF4-FFF2-40B4-BE49-F238E27FC236}">
              <a16:creationId xmlns:a16="http://schemas.microsoft.com/office/drawing/2014/main" id="{00000000-0008-0000-1300-000047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36" name="Text Box 15">
          <a:extLst>
            <a:ext uri="{FF2B5EF4-FFF2-40B4-BE49-F238E27FC236}">
              <a16:creationId xmlns:a16="http://schemas.microsoft.com/office/drawing/2014/main" id="{00000000-0008-0000-1300-000048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37" name="Text Box 15">
          <a:extLst>
            <a:ext uri="{FF2B5EF4-FFF2-40B4-BE49-F238E27FC236}">
              <a16:creationId xmlns:a16="http://schemas.microsoft.com/office/drawing/2014/main" id="{00000000-0008-0000-1300-000049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38" name="Text Box 15">
          <a:extLst>
            <a:ext uri="{FF2B5EF4-FFF2-40B4-BE49-F238E27FC236}">
              <a16:creationId xmlns:a16="http://schemas.microsoft.com/office/drawing/2014/main" id="{00000000-0008-0000-1300-00004A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39" name="Text Box 15">
          <a:extLst>
            <a:ext uri="{FF2B5EF4-FFF2-40B4-BE49-F238E27FC236}">
              <a16:creationId xmlns:a16="http://schemas.microsoft.com/office/drawing/2014/main" id="{00000000-0008-0000-1300-00004B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40" name="Text Box 15">
          <a:extLst>
            <a:ext uri="{FF2B5EF4-FFF2-40B4-BE49-F238E27FC236}">
              <a16:creationId xmlns:a16="http://schemas.microsoft.com/office/drawing/2014/main" id="{00000000-0008-0000-1300-00004C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41" name="Text Box 15">
          <a:extLst>
            <a:ext uri="{FF2B5EF4-FFF2-40B4-BE49-F238E27FC236}">
              <a16:creationId xmlns:a16="http://schemas.microsoft.com/office/drawing/2014/main" id="{00000000-0008-0000-1300-00004D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42" name="Text Box 15">
          <a:extLst>
            <a:ext uri="{FF2B5EF4-FFF2-40B4-BE49-F238E27FC236}">
              <a16:creationId xmlns:a16="http://schemas.microsoft.com/office/drawing/2014/main" id="{00000000-0008-0000-1300-00004E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43" name="Text Box 15">
          <a:extLst>
            <a:ext uri="{FF2B5EF4-FFF2-40B4-BE49-F238E27FC236}">
              <a16:creationId xmlns:a16="http://schemas.microsoft.com/office/drawing/2014/main" id="{00000000-0008-0000-1300-00004F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44" name="Text Box 15">
          <a:extLst>
            <a:ext uri="{FF2B5EF4-FFF2-40B4-BE49-F238E27FC236}">
              <a16:creationId xmlns:a16="http://schemas.microsoft.com/office/drawing/2014/main" id="{00000000-0008-0000-1300-000050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945" name="Text Box 15">
          <a:extLst>
            <a:ext uri="{FF2B5EF4-FFF2-40B4-BE49-F238E27FC236}">
              <a16:creationId xmlns:a16="http://schemas.microsoft.com/office/drawing/2014/main" id="{00000000-0008-0000-1300-000051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946" name="Text Box 15">
          <a:extLst>
            <a:ext uri="{FF2B5EF4-FFF2-40B4-BE49-F238E27FC236}">
              <a16:creationId xmlns:a16="http://schemas.microsoft.com/office/drawing/2014/main" id="{00000000-0008-0000-1300-000052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947" name="Text Box 15">
          <a:extLst>
            <a:ext uri="{FF2B5EF4-FFF2-40B4-BE49-F238E27FC236}">
              <a16:creationId xmlns:a16="http://schemas.microsoft.com/office/drawing/2014/main" id="{00000000-0008-0000-1300-000053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948" name="Text Box 15">
          <a:extLst>
            <a:ext uri="{FF2B5EF4-FFF2-40B4-BE49-F238E27FC236}">
              <a16:creationId xmlns:a16="http://schemas.microsoft.com/office/drawing/2014/main" id="{00000000-0008-0000-1300-000054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949" name="Text Box 15">
          <a:extLst>
            <a:ext uri="{FF2B5EF4-FFF2-40B4-BE49-F238E27FC236}">
              <a16:creationId xmlns:a16="http://schemas.microsoft.com/office/drawing/2014/main" id="{00000000-0008-0000-1300-000055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950" name="Text Box 15">
          <a:extLst>
            <a:ext uri="{FF2B5EF4-FFF2-40B4-BE49-F238E27FC236}">
              <a16:creationId xmlns:a16="http://schemas.microsoft.com/office/drawing/2014/main" id="{00000000-0008-0000-1300-000056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951" name="Text Box 15">
          <a:extLst>
            <a:ext uri="{FF2B5EF4-FFF2-40B4-BE49-F238E27FC236}">
              <a16:creationId xmlns:a16="http://schemas.microsoft.com/office/drawing/2014/main" id="{00000000-0008-0000-1300-000057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952" name="Text Box 15">
          <a:extLst>
            <a:ext uri="{FF2B5EF4-FFF2-40B4-BE49-F238E27FC236}">
              <a16:creationId xmlns:a16="http://schemas.microsoft.com/office/drawing/2014/main" id="{00000000-0008-0000-1300-000058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953" name="Text Box 15">
          <a:extLst>
            <a:ext uri="{FF2B5EF4-FFF2-40B4-BE49-F238E27FC236}">
              <a16:creationId xmlns:a16="http://schemas.microsoft.com/office/drawing/2014/main" id="{00000000-0008-0000-1300-000059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54" name="Text Box 15">
          <a:extLst>
            <a:ext uri="{FF2B5EF4-FFF2-40B4-BE49-F238E27FC236}">
              <a16:creationId xmlns:a16="http://schemas.microsoft.com/office/drawing/2014/main" id="{00000000-0008-0000-1300-00005A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55" name="Text Box 15">
          <a:extLst>
            <a:ext uri="{FF2B5EF4-FFF2-40B4-BE49-F238E27FC236}">
              <a16:creationId xmlns:a16="http://schemas.microsoft.com/office/drawing/2014/main" id="{00000000-0008-0000-1300-00005B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56" name="Text Box 15">
          <a:extLst>
            <a:ext uri="{FF2B5EF4-FFF2-40B4-BE49-F238E27FC236}">
              <a16:creationId xmlns:a16="http://schemas.microsoft.com/office/drawing/2014/main" id="{00000000-0008-0000-1300-00005C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57" name="Text Box 15">
          <a:extLst>
            <a:ext uri="{FF2B5EF4-FFF2-40B4-BE49-F238E27FC236}">
              <a16:creationId xmlns:a16="http://schemas.microsoft.com/office/drawing/2014/main" id="{00000000-0008-0000-1300-00005D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58" name="Text Box 15">
          <a:extLst>
            <a:ext uri="{FF2B5EF4-FFF2-40B4-BE49-F238E27FC236}">
              <a16:creationId xmlns:a16="http://schemas.microsoft.com/office/drawing/2014/main" id="{00000000-0008-0000-1300-00005E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59" name="Text Box 15">
          <a:extLst>
            <a:ext uri="{FF2B5EF4-FFF2-40B4-BE49-F238E27FC236}">
              <a16:creationId xmlns:a16="http://schemas.microsoft.com/office/drawing/2014/main" id="{00000000-0008-0000-1300-00005F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60" name="Text Box 15">
          <a:extLst>
            <a:ext uri="{FF2B5EF4-FFF2-40B4-BE49-F238E27FC236}">
              <a16:creationId xmlns:a16="http://schemas.microsoft.com/office/drawing/2014/main" id="{00000000-0008-0000-1300-000060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61" name="Text Box 15">
          <a:extLst>
            <a:ext uri="{FF2B5EF4-FFF2-40B4-BE49-F238E27FC236}">
              <a16:creationId xmlns:a16="http://schemas.microsoft.com/office/drawing/2014/main" id="{00000000-0008-0000-1300-000061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62" name="Text Box 15">
          <a:extLst>
            <a:ext uri="{FF2B5EF4-FFF2-40B4-BE49-F238E27FC236}">
              <a16:creationId xmlns:a16="http://schemas.microsoft.com/office/drawing/2014/main" id="{00000000-0008-0000-1300-000062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63" name="Text Box 15">
          <a:extLst>
            <a:ext uri="{FF2B5EF4-FFF2-40B4-BE49-F238E27FC236}">
              <a16:creationId xmlns:a16="http://schemas.microsoft.com/office/drawing/2014/main" id="{00000000-0008-0000-1300-000063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64" name="Text Box 15">
          <a:extLst>
            <a:ext uri="{FF2B5EF4-FFF2-40B4-BE49-F238E27FC236}">
              <a16:creationId xmlns:a16="http://schemas.microsoft.com/office/drawing/2014/main" id="{00000000-0008-0000-1300-000064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65" name="Text Box 15">
          <a:extLst>
            <a:ext uri="{FF2B5EF4-FFF2-40B4-BE49-F238E27FC236}">
              <a16:creationId xmlns:a16="http://schemas.microsoft.com/office/drawing/2014/main" id="{00000000-0008-0000-1300-000065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66" name="Text Box 15">
          <a:extLst>
            <a:ext uri="{FF2B5EF4-FFF2-40B4-BE49-F238E27FC236}">
              <a16:creationId xmlns:a16="http://schemas.microsoft.com/office/drawing/2014/main" id="{00000000-0008-0000-1300-000066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967" name="Text Box 15">
          <a:extLst>
            <a:ext uri="{FF2B5EF4-FFF2-40B4-BE49-F238E27FC236}">
              <a16:creationId xmlns:a16="http://schemas.microsoft.com/office/drawing/2014/main" id="{00000000-0008-0000-1300-000067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968" name="Text Box 15">
          <a:extLst>
            <a:ext uri="{FF2B5EF4-FFF2-40B4-BE49-F238E27FC236}">
              <a16:creationId xmlns:a16="http://schemas.microsoft.com/office/drawing/2014/main" id="{00000000-0008-0000-1300-000068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969" name="Text Box 15">
          <a:extLst>
            <a:ext uri="{FF2B5EF4-FFF2-40B4-BE49-F238E27FC236}">
              <a16:creationId xmlns:a16="http://schemas.microsoft.com/office/drawing/2014/main" id="{00000000-0008-0000-1300-000069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70" name="Text Box 15">
          <a:extLst>
            <a:ext uri="{FF2B5EF4-FFF2-40B4-BE49-F238E27FC236}">
              <a16:creationId xmlns:a16="http://schemas.microsoft.com/office/drawing/2014/main" id="{00000000-0008-0000-1300-00006A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71" name="Text Box 15">
          <a:extLst>
            <a:ext uri="{FF2B5EF4-FFF2-40B4-BE49-F238E27FC236}">
              <a16:creationId xmlns:a16="http://schemas.microsoft.com/office/drawing/2014/main" id="{00000000-0008-0000-1300-00006B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72" name="Text Box 15">
          <a:extLst>
            <a:ext uri="{FF2B5EF4-FFF2-40B4-BE49-F238E27FC236}">
              <a16:creationId xmlns:a16="http://schemas.microsoft.com/office/drawing/2014/main" id="{00000000-0008-0000-1300-00006C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73" name="Text Box 15">
          <a:extLst>
            <a:ext uri="{FF2B5EF4-FFF2-40B4-BE49-F238E27FC236}">
              <a16:creationId xmlns:a16="http://schemas.microsoft.com/office/drawing/2014/main" id="{00000000-0008-0000-1300-00006D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74" name="Text Box 15">
          <a:extLst>
            <a:ext uri="{FF2B5EF4-FFF2-40B4-BE49-F238E27FC236}">
              <a16:creationId xmlns:a16="http://schemas.microsoft.com/office/drawing/2014/main" id="{00000000-0008-0000-1300-00006E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75" name="Text Box 15">
          <a:extLst>
            <a:ext uri="{FF2B5EF4-FFF2-40B4-BE49-F238E27FC236}">
              <a16:creationId xmlns:a16="http://schemas.microsoft.com/office/drawing/2014/main" id="{00000000-0008-0000-1300-00006F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76" name="Text Box 15">
          <a:extLst>
            <a:ext uri="{FF2B5EF4-FFF2-40B4-BE49-F238E27FC236}">
              <a16:creationId xmlns:a16="http://schemas.microsoft.com/office/drawing/2014/main" id="{00000000-0008-0000-1300-000070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77" name="Text Box 15">
          <a:extLst>
            <a:ext uri="{FF2B5EF4-FFF2-40B4-BE49-F238E27FC236}">
              <a16:creationId xmlns:a16="http://schemas.microsoft.com/office/drawing/2014/main" id="{00000000-0008-0000-1300-000071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78" name="Text Box 15">
          <a:extLst>
            <a:ext uri="{FF2B5EF4-FFF2-40B4-BE49-F238E27FC236}">
              <a16:creationId xmlns:a16="http://schemas.microsoft.com/office/drawing/2014/main" id="{00000000-0008-0000-1300-000072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79" name="Text Box 15">
          <a:extLst>
            <a:ext uri="{FF2B5EF4-FFF2-40B4-BE49-F238E27FC236}">
              <a16:creationId xmlns:a16="http://schemas.microsoft.com/office/drawing/2014/main" id="{00000000-0008-0000-1300-000073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80" name="Text Box 15">
          <a:extLst>
            <a:ext uri="{FF2B5EF4-FFF2-40B4-BE49-F238E27FC236}">
              <a16:creationId xmlns:a16="http://schemas.microsoft.com/office/drawing/2014/main" id="{00000000-0008-0000-1300-000074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981" name="Text Box 15">
          <a:extLst>
            <a:ext uri="{FF2B5EF4-FFF2-40B4-BE49-F238E27FC236}">
              <a16:creationId xmlns:a16="http://schemas.microsoft.com/office/drawing/2014/main" id="{00000000-0008-0000-1300-000075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982" name="Text Box 15">
          <a:extLst>
            <a:ext uri="{FF2B5EF4-FFF2-40B4-BE49-F238E27FC236}">
              <a16:creationId xmlns:a16="http://schemas.microsoft.com/office/drawing/2014/main" id="{00000000-0008-0000-1300-000076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4983" name="Text Box 15">
          <a:extLst>
            <a:ext uri="{FF2B5EF4-FFF2-40B4-BE49-F238E27FC236}">
              <a16:creationId xmlns:a16="http://schemas.microsoft.com/office/drawing/2014/main" id="{00000000-0008-0000-1300-000077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984" name="Text Box 15">
          <a:extLst>
            <a:ext uri="{FF2B5EF4-FFF2-40B4-BE49-F238E27FC236}">
              <a16:creationId xmlns:a16="http://schemas.microsoft.com/office/drawing/2014/main" id="{00000000-0008-0000-1300-000078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985" name="Text Box 15">
          <a:extLst>
            <a:ext uri="{FF2B5EF4-FFF2-40B4-BE49-F238E27FC236}">
              <a16:creationId xmlns:a16="http://schemas.microsoft.com/office/drawing/2014/main" id="{00000000-0008-0000-1300-000079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986" name="Text Box 15">
          <a:extLst>
            <a:ext uri="{FF2B5EF4-FFF2-40B4-BE49-F238E27FC236}">
              <a16:creationId xmlns:a16="http://schemas.microsoft.com/office/drawing/2014/main" id="{00000000-0008-0000-1300-00007A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987" name="Text Box 15">
          <a:extLst>
            <a:ext uri="{FF2B5EF4-FFF2-40B4-BE49-F238E27FC236}">
              <a16:creationId xmlns:a16="http://schemas.microsoft.com/office/drawing/2014/main" id="{00000000-0008-0000-1300-00007B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988" name="Text Box 15">
          <a:extLst>
            <a:ext uri="{FF2B5EF4-FFF2-40B4-BE49-F238E27FC236}">
              <a16:creationId xmlns:a16="http://schemas.microsoft.com/office/drawing/2014/main" id="{00000000-0008-0000-1300-00007C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4989" name="Text Box 15">
          <a:extLst>
            <a:ext uri="{FF2B5EF4-FFF2-40B4-BE49-F238E27FC236}">
              <a16:creationId xmlns:a16="http://schemas.microsoft.com/office/drawing/2014/main" id="{00000000-0008-0000-1300-00007D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90" name="Text Box 15">
          <a:extLst>
            <a:ext uri="{FF2B5EF4-FFF2-40B4-BE49-F238E27FC236}">
              <a16:creationId xmlns:a16="http://schemas.microsoft.com/office/drawing/2014/main" id="{00000000-0008-0000-1300-00007E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91" name="Text Box 15">
          <a:extLst>
            <a:ext uri="{FF2B5EF4-FFF2-40B4-BE49-F238E27FC236}">
              <a16:creationId xmlns:a16="http://schemas.microsoft.com/office/drawing/2014/main" id="{00000000-0008-0000-1300-00007F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92" name="Text Box 15">
          <a:extLst>
            <a:ext uri="{FF2B5EF4-FFF2-40B4-BE49-F238E27FC236}">
              <a16:creationId xmlns:a16="http://schemas.microsoft.com/office/drawing/2014/main" id="{00000000-0008-0000-1300-000080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93" name="Text Box 15">
          <a:extLst>
            <a:ext uri="{FF2B5EF4-FFF2-40B4-BE49-F238E27FC236}">
              <a16:creationId xmlns:a16="http://schemas.microsoft.com/office/drawing/2014/main" id="{00000000-0008-0000-1300-000081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94" name="Text Box 15">
          <a:extLst>
            <a:ext uri="{FF2B5EF4-FFF2-40B4-BE49-F238E27FC236}">
              <a16:creationId xmlns:a16="http://schemas.microsoft.com/office/drawing/2014/main" id="{00000000-0008-0000-1300-000082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95" name="Text Box 15">
          <a:extLst>
            <a:ext uri="{FF2B5EF4-FFF2-40B4-BE49-F238E27FC236}">
              <a16:creationId xmlns:a16="http://schemas.microsoft.com/office/drawing/2014/main" id="{00000000-0008-0000-1300-000083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96" name="Text Box 15">
          <a:extLst>
            <a:ext uri="{FF2B5EF4-FFF2-40B4-BE49-F238E27FC236}">
              <a16:creationId xmlns:a16="http://schemas.microsoft.com/office/drawing/2014/main" id="{00000000-0008-0000-1300-000084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97" name="Text Box 15">
          <a:extLst>
            <a:ext uri="{FF2B5EF4-FFF2-40B4-BE49-F238E27FC236}">
              <a16:creationId xmlns:a16="http://schemas.microsoft.com/office/drawing/2014/main" id="{00000000-0008-0000-1300-000085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98" name="Text Box 15">
          <a:extLst>
            <a:ext uri="{FF2B5EF4-FFF2-40B4-BE49-F238E27FC236}">
              <a16:creationId xmlns:a16="http://schemas.microsoft.com/office/drawing/2014/main" id="{00000000-0008-0000-1300-000086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4999" name="Text Box 15">
          <a:extLst>
            <a:ext uri="{FF2B5EF4-FFF2-40B4-BE49-F238E27FC236}">
              <a16:creationId xmlns:a16="http://schemas.microsoft.com/office/drawing/2014/main" id="{00000000-0008-0000-1300-000087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00" name="Text Box 15">
          <a:extLst>
            <a:ext uri="{FF2B5EF4-FFF2-40B4-BE49-F238E27FC236}">
              <a16:creationId xmlns:a16="http://schemas.microsoft.com/office/drawing/2014/main" id="{00000000-0008-0000-1300-000088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01" name="Text Box 15">
          <a:extLst>
            <a:ext uri="{FF2B5EF4-FFF2-40B4-BE49-F238E27FC236}">
              <a16:creationId xmlns:a16="http://schemas.microsoft.com/office/drawing/2014/main" id="{00000000-0008-0000-1300-000089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02" name="Text Box 15">
          <a:extLst>
            <a:ext uri="{FF2B5EF4-FFF2-40B4-BE49-F238E27FC236}">
              <a16:creationId xmlns:a16="http://schemas.microsoft.com/office/drawing/2014/main" id="{00000000-0008-0000-1300-00008A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003" name="Text Box 15">
          <a:extLst>
            <a:ext uri="{FF2B5EF4-FFF2-40B4-BE49-F238E27FC236}">
              <a16:creationId xmlns:a16="http://schemas.microsoft.com/office/drawing/2014/main" id="{00000000-0008-0000-1300-00008B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004" name="Text Box 15">
          <a:extLst>
            <a:ext uri="{FF2B5EF4-FFF2-40B4-BE49-F238E27FC236}">
              <a16:creationId xmlns:a16="http://schemas.microsoft.com/office/drawing/2014/main" id="{00000000-0008-0000-1300-00008C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005" name="Text Box 15">
          <a:extLst>
            <a:ext uri="{FF2B5EF4-FFF2-40B4-BE49-F238E27FC236}">
              <a16:creationId xmlns:a16="http://schemas.microsoft.com/office/drawing/2014/main" id="{00000000-0008-0000-1300-00008D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06" name="Text Box 15">
          <a:extLst>
            <a:ext uri="{FF2B5EF4-FFF2-40B4-BE49-F238E27FC236}">
              <a16:creationId xmlns:a16="http://schemas.microsoft.com/office/drawing/2014/main" id="{00000000-0008-0000-1300-00008E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07" name="Text Box 15">
          <a:extLst>
            <a:ext uri="{FF2B5EF4-FFF2-40B4-BE49-F238E27FC236}">
              <a16:creationId xmlns:a16="http://schemas.microsoft.com/office/drawing/2014/main" id="{00000000-0008-0000-1300-00008F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08" name="Text Box 15">
          <a:extLst>
            <a:ext uri="{FF2B5EF4-FFF2-40B4-BE49-F238E27FC236}">
              <a16:creationId xmlns:a16="http://schemas.microsoft.com/office/drawing/2014/main" id="{00000000-0008-0000-1300-000090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09" name="Text Box 15">
          <a:extLst>
            <a:ext uri="{FF2B5EF4-FFF2-40B4-BE49-F238E27FC236}">
              <a16:creationId xmlns:a16="http://schemas.microsoft.com/office/drawing/2014/main" id="{00000000-0008-0000-1300-000091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10" name="Text Box 15">
          <a:extLst>
            <a:ext uri="{FF2B5EF4-FFF2-40B4-BE49-F238E27FC236}">
              <a16:creationId xmlns:a16="http://schemas.microsoft.com/office/drawing/2014/main" id="{00000000-0008-0000-1300-000092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11" name="Text Box 15">
          <a:extLst>
            <a:ext uri="{FF2B5EF4-FFF2-40B4-BE49-F238E27FC236}">
              <a16:creationId xmlns:a16="http://schemas.microsoft.com/office/drawing/2014/main" id="{00000000-0008-0000-1300-000093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12" name="Text Box 15">
          <a:extLst>
            <a:ext uri="{FF2B5EF4-FFF2-40B4-BE49-F238E27FC236}">
              <a16:creationId xmlns:a16="http://schemas.microsoft.com/office/drawing/2014/main" id="{00000000-0008-0000-1300-000094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13" name="Text Box 15">
          <a:extLst>
            <a:ext uri="{FF2B5EF4-FFF2-40B4-BE49-F238E27FC236}">
              <a16:creationId xmlns:a16="http://schemas.microsoft.com/office/drawing/2014/main" id="{00000000-0008-0000-1300-000095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14" name="Text Box 15">
          <a:extLst>
            <a:ext uri="{FF2B5EF4-FFF2-40B4-BE49-F238E27FC236}">
              <a16:creationId xmlns:a16="http://schemas.microsoft.com/office/drawing/2014/main" id="{00000000-0008-0000-1300-000096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15" name="Text Box 15">
          <a:extLst>
            <a:ext uri="{FF2B5EF4-FFF2-40B4-BE49-F238E27FC236}">
              <a16:creationId xmlns:a16="http://schemas.microsoft.com/office/drawing/2014/main" id="{00000000-0008-0000-1300-000097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16" name="Text Box 15">
          <a:extLst>
            <a:ext uri="{FF2B5EF4-FFF2-40B4-BE49-F238E27FC236}">
              <a16:creationId xmlns:a16="http://schemas.microsoft.com/office/drawing/2014/main" id="{00000000-0008-0000-1300-000098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017" name="Text Box 15">
          <a:extLst>
            <a:ext uri="{FF2B5EF4-FFF2-40B4-BE49-F238E27FC236}">
              <a16:creationId xmlns:a16="http://schemas.microsoft.com/office/drawing/2014/main" id="{00000000-0008-0000-1300-000099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018" name="Text Box 15">
          <a:extLst>
            <a:ext uri="{FF2B5EF4-FFF2-40B4-BE49-F238E27FC236}">
              <a16:creationId xmlns:a16="http://schemas.microsoft.com/office/drawing/2014/main" id="{00000000-0008-0000-1300-00009A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019" name="Text Box 15">
          <a:extLst>
            <a:ext uri="{FF2B5EF4-FFF2-40B4-BE49-F238E27FC236}">
              <a16:creationId xmlns:a16="http://schemas.microsoft.com/office/drawing/2014/main" id="{00000000-0008-0000-1300-00009B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020" name="Text Box 15">
          <a:extLst>
            <a:ext uri="{FF2B5EF4-FFF2-40B4-BE49-F238E27FC236}">
              <a16:creationId xmlns:a16="http://schemas.microsoft.com/office/drawing/2014/main" id="{00000000-0008-0000-1300-00009C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021" name="Text Box 15">
          <a:extLst>
            <a:ext uri="{FF2B5EF4-FFF2-40B4-BE49-F238E27FC236}">
              <a16:creationId xmlns:a16="http://schemas.microsoft.com/office/drawing/2014/main" id="{00000000-0008-0000-1300-00009D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022" name="Text Box 15">
          <a:extLst>
            <a:ext uri="{FF2B5EF4-FFF2-40B4-BE49-F238E27FC236}">
              <a16:creationId xmlns:a16="http://schemas.microsoft.com/office/drawing/2014/main" id="{00000000-0008-0000-1300-00009E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023" name="Text Box 15">
          <a:extLst>
            <a:ext uri="{FF2B5EF4-FFF2-40B4-BE49-F238E27FC236}">
              <a16:creationId xmlns:a16="http://schemas.microsoft.com/office/drawing/2014/main" id="{00000000-0008-0000-1300-00009F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024" name="Text Box 15">
          <a:extLst>
            <a:ext uri="{FF2B5EF4-FFF2-40B4-BE49-F238E27FC236}">
              <a16:creationId xmlns:a16="http://schemas.microsoft.com/office/drawing/2014/main" id="{00000000-0008-0000-1300-0000A0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025" name="Text Box 15">
          <a:extLst>
            <a:ext uri="{FF2B5EF4-FFF2-40B4-BE49-F238E27FC236}">
              <a16:creationId xmlns:a16="http://schemas.microsoft.com/office/drawing/2014/main" id="{00000000-0008-0000-1300-0000A113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5026" name="Text Box 15">
          <a:extLst>
            <a:ext uri="{FF2B5EF4-FFF2-40B4-BE49-F238E27FC236}">
              <a16:creationId xmlns:a16="http://schemas.microsoft.com/office/drawing/2014/main" id="{00000000-0008-0000-1300-0000A213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5027" name="Text Box 15">
          <a:extLst>
            <a:ext uri="{FF2B5EF4-FFF2-40B4-BE49-F238E27FC236}">
              <a16:creationId xmlns:a16="http://schemas.microsoft.com/office/drawing/2014/main" id="{00000000-0008-0000-1300-0000A313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16</xdr:row>
      <xdr:rowOff>0</xdr:rowOff>
    </xdr:from>
    <xdr:ext cx="85725" cy="224090"/>
    <xdr:sp macro="" textlink="">
      <xdr:nvSpPr>
        <xdr:cNvPr id="5028" name="Text Box 15">
          <a:extLst>
            <a:ext uri="{FF2B5EF4-FFF2-40B4-BE49-F238E27FC236}">
              <a16:creationId xmlns:a16="http://schemas.microsoft.com/office/drawing/2014/main" id="{00000000-0008-0000-1300-0000A413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29" name="Text Box 15">
          <a:extLst>
            <a:ext uri="{FF2B5EF4-FFF2-40B4-BE49-F238E27FC236}">
              <a16:creationId xmlns:a16="http://schemas.microsoft.com/office/drawing/2014/main" id="{00000000-0008-0000-1300-0000A5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30" name="Text Box 15">
          <a:extLst>
            <a:ext uri="{FF2B5EF4-FFF2-40B4-BE49-F238E27FC236}">
              <a16:creationId xmlns:a16="http://schemas.microsoft.com/office/drawing/2014/main" id="{00000000-0008-0000-1300-0000A6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31" name="Text Box 15">
          <a:extLst>
            <a:ext uri="{FF2B5EF4-FFF2-40B4-BE49-F238E27FC236}">
              <a16:creationId xmlns:a16="http://schemas.microsoft.com/office/drawing/2014/main" id="{00000000-0008-0000-1300-0000A7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032" name="Text Box 15">
          <a:extLst>
            <a:ext uri="{FF2B5EF4-FFF2-40B4-BE49-F238E27FC236}">
              <a16:creationId xmlns:a16="http://schemas.microsoft.com/office/drawing/2014/main" id="{00000000-0008-0000-1300-0000A8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033" name="Text Box 15">
          <a:extLst>
            <a:ext uri="{FF2B5EF4-FFF2-40B4-BE49-F238E27FC236}">
              <a16:creationId xmlns:a16="http://schemas.microsoft.com/office/drawing/2014/main" id="{00000000-0008-0000-1300-0000A9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034" name="Text Box 15">
          <a:extLst>
            <a:ext uri="{FF2B5EF4-FFF2-40B4-BE49-F238E27FC236}">
              <a16:creationId xmlns:a16="http://schemas.microsoft.com/office/drawing/2014/main" id="{00000000-0008-0000-1300-0000AA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35" name="Text Box 15">
          <a:extLst>
            <a:ext uri="{FF2B5EF4-FFF2-40B4-BE49-F238E27FC236}">
              <a16:creationId xmlns:a16="http://schemas.microsoft.com/office/drawing/2014/main" id="{00000000-0008-0000-1300-0000AB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36" name="Text Box 15">
          <a:extLst>
            <a:ext uri="{FF2B5EF4-FFF2-40B4-BE49-F238E27FC236}">
              <a16:creationId xmlns:a16="http://schemas.microsoft.com/office/drawing/2014/main" id="{00000000-0008-0000-1300-0000AC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37" name="Text Box 15">
          <a:extLst>
            <a:ext uri="{FF2B5EF4-FFF2-40B4-BE49-F238E27FC236}">
              <a16:creationId xmlns:a16="http://schemas.microsoft.com/office/drawing/2014/main" id="{00000000-0008-0000-1300-0000AD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038" name="Text Box 15">
          <a:extLst>
            <a:ext uri="{FF2B5EF4-FFF2-40B4-BE49-F238E27FC236}">
              <a16:creationId xmlns:a16="http://schemas.microsoft.com/office/drawing/2014/main" id="{00000000-0008-0000-1300-0000AE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039" name="Text Box 15">
          <a:extLst>
            <a:ext uri="{FF2B5EF4-FFF2-40B4-BE49-F238E27FC236}">
              <a16:creationId xmlns:a16="http://schemas.microsoft.com/office/drawing/2014/main" id="{00000000-0008-0000-1300-0000AF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040" name="Text Box 15">
          <a:extLst>
            <a:ext uri="{FF2B5EF4-FFF2-40B4-BE49-F238E27FC236}">
              <a16:creationId xmlns:a16="http://schemas.microsoft.com/office/drawing/2014/main" id="{00000000-0008-0000-1300-0000B0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41" name="Text Box 15">
          <a:extLst>
            <a:ext uri="{FF2B5EF4-FFF2-40B4-BE49-F238E27FC236}">
              <a16:creationId xmlns:a16="http://schemas.microsoft.com/office/drawing/2014/main" id="{00000000-0008-0000-1300-0000B1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42" name="Text Box 15">
          <a:extLst>
            <a:ext uri="{FF2B5EF4-FFF2-40B4-BE49-F238E27FC236}">
              <a16:creationId xmlns:a16="http://schemas.microsoft.com/office/drawing/2014/main" id="{00000000-0008-0000-1300-0000B2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43" name="Text Box 15">
          <a:extLst>
            <a:ext uri="{FF2B5EF4-FFF2-40B4-BE49-F238E27FC236}">
              <a16:creationId xmlns:a16="http://schemas.microsoft.com/office/drawing/2014/main" id="{00000000-0008-0000-1300-0000B3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044" name="Text Box 15">
          <a:extLst>
            <a:ext uri="{FF2B5EF4-FFF2-40B4-BE49-F238E27FC236}">
              <a16:creationId xmlns:a16="http://schemas.microsoft.com/office/drawing/2014/main" id="{00000000-0008-0000-1300-0000B4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045" name="Text Box 15">
          <a:extLst>
            <a:ext uri="{FF2B5EF4-FFF2-40B4-BE49-F238E27FC236}">
              <a16:creationId xmlns:a16="http://schemas.microsoft.com/office/drawing/2014/main" id="{00000000-0008-0000-1300-0000B5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046" name="Text Box 15">
          <a:extLst>
            <a:ext uri="{FF2B5EF4-FFF2-40B4-BE49-F238E27FC236}">
              <a16:creationId xmlns:a16="http://schemas.microsoft.com/office/drawing/2014/main" id="{00000000-0008-0000-1300-0000B6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047" name="Text Box 15">
          <a:extLst>
            <a:ext uri="{FF2B5EF4-FFF2-40B4-BE49-F238E27FC236}">
              <a16:creationId xmlns:a16="http://schemas.microsoft.com/office/drawing/2014/main" id="{00000000-0008-0000-1300-0000B7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048" name="Text Box 15">
          <a:extLst>
            <a:ext uri="{FF2B5EF4-FFF2-40B4-BE49-F238E27FC236}">
              <a16:creationId xmlns:a16="http://schemas.microsoft.com/office/drawing/2014/main" id="{00000000-0008-0000-1300-0000B8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049" name="Text Box 15">
          <a:extLst>
            <a:ext uri="{FF2B5EF4-FFF2-40B4-BE49-F238E27FC236}">
              <a16:creationId xmlns:a16="http://schemas.microsoft.com/office/drawing/2014/main" id="{00000000-0008-0000-1300-0000B9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050" name="Text Box 15">
          <a:extLst>
            <a:ext uri="{FF2B5EF4-FFF2-40B4-BE49-F238E27FC236}">
              <a16:creationId xmlns:a16="http://schemas.microsoft.com/office/drawing/2014/main" id="{00000000-0008-0000-1300-0000BA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051" name="Text Box 15">
          <a:extLst>
            <a:ext uri="{FF2B5EF4-FFF2-40B4-BE49-F238E27FC236}">
              <a16:creationId xmlns:a16="http://schemas.microsoft.com/office/drawing/2014/main" id="{00000000-0008-0000-1300-0000BB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052" name="Text Box 15">
          <a:extLst>
            <a:ext uri="{FF2B5EF4-FFF2-40B4-BE49-F238E27FC236}">
              <a16:creationId xmlns:a16="http://schemas.microsoft.com/office/drawing/2014/main" id="{00000000-0008-0000-1300-0000BC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53" name="Text Box 15">
          <a:extLst>
            <a:ext uri="{FF2B5EF4-FFF2-40B4-BE49-F238E27FC236}">
              <a16:creationId xmlns:a16="http://schemas.microsoft.com/office/drawing/2014/main" id="{00000000-0008-0000-1300-0000BD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54" name="Text Box 15">
          <a:extLst>
            <a:ext uri="{FF2B5EF4-FFF2-40B4-BE49-F238E27FC236}">
              <a16:creationId xmlns:a16="http://schemas.microsoft.com/office/drawing/2014/main" id="{00000000-0008-0000-1300-0000BE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55" name="Text Box 15">
          <a:extLst>
            <a:ext uri="{FF2B5EF4-FFF2-40B4-BE49-F238E27FC236}">
              <a16:creationId xmlns:a16="http://schemas.microsoft.com/office/drawing/2014/main" id="{00000000-0008-0000-1300-0000BF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56" name="Text Box 15">
          <a:extLst>
            <a:ext uri="{FF2B5EF4-FFF2-40B4-BE49-F238E27FC236}">
              <a16:creationId xmlns:a16="http://schemas.microsoft.com/office/drawing/2014/main" id="{00000000-0008-0000-1300-0000C0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57" name="Text Box 15">
          <a:extLst>
            <a:ext uri="{FF2B5EF4-FFF2-40B4-BE49-F238E27FC236}">
              <a16:creationId xmlns:a16="http://schemas.microsoft.com/office/drawing/2014/main" id="{00000000-0008-0000-1300-0000C1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58" name="Text Box 15">
          <a:extLst>
            <a:ext uri="{FF2B5EF4-FFF2-40B4-BE49-F238E27FC236}">
              <a16:creationId xmlns:a16="http://schemas.microsoft.com/office/drawing/2014/main" id="{00000000-0008-0000-1300-0000C2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59" name="Text Box 15">
          <a:extLst>
            <a:ext uri="{FF2B5EF4-FFF2-40B4-BE49-F238E27FC236}">
              <a16:creationId xmlns:a16="http://schemas.microsoft.com/office/drawing/2014/main" id="{00000000-0008-0000-1300-0000C3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60" name="Text Box 15">
          <a:extLst>
            <a:ext uri="{FF2B5EF4-FFF2-40B4-BE49-F238E27FC236}">
              <a16:creationId xmlns:a16="http://schemas.microsoft.com/office/drawing/2014/main" id="{00000000-0008-0000-1300-0000C4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61" name="Text Box 15">
          <a:extLst>
            <a:ext uri="{FF2B5EF4-FFF2-40B4-BE49-F238E27FC236}">
              <a16:creationId xmlns:a16="http://schemas.microsoft.com/office/drawing/2014/main" id="{00000000-0008-0000-1300-0000C5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62" name="Text Box 15">
          <a:extLst>
            <a:ext uri="{FF2B5EF4-FFF2-40B4-BE49-F238E27FC236}">
              <a16:creationId xmlns:a16="http://schemas.microsoft.com/office/drawing/2014/main" id="{00000000-0008-0000-1300-0000C6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63" name="Text Box 15">
          <a:extLst>
            <a:ext uri="{FF2B5EF4-FFF2-40B4-BE49-F238E27FC236}">
              <a16:creationId xmlns:a16="http://schemas.microsoft.com/office/drawing/2014/main" id="{00000000-0008-0000-1300-0000C7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064" name="Text Box 15">
          <a:extLst>
            <a:ext uri="{FF2B5EF4-FFF2-40B4-BE49-F238E27FC236}">
              <a16:creationId xmlns:a16="http://schemas.microsoft.com/office/drawing/2014/main" id="{00000000-0008-0000-1300-0000C8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065" name="Text Box 15">
          <a:extLst>
            <a:ext uri="{FF2B5EF4-FFF2-40B4-BE49-F238E27FC236}">
              <a16:creationId xmlns:a16="http://schemas.microsoft.com/office/drawing/2014/main" id="{00000000-0008-0000-1300-0000C9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066" name="Text Box 15">
          <a:extLst>
            <a:ext uri="{FF2B5EF4-FFF2-40B4-BE49-F238E27FC236}">
              <a16:creationId xmlns:a16="http://schemas.microsoft.com/office/drawing/2014/main" id="{00000000-0008-0000-1300-0000CA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67" name="Text Box 15">
          <a:extLst>
            <a:ext uri="{FF2B5EF4-FFF2-40B4-BE49-F238E27FC236}">
              <a16:creationId xmlns:a16="http://schemas.microsoft.com/office/drawing/2014/main" id="{00000000-0008-0000-1300-0000CB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68" name="Text Box 15">
          <a:extLst>
            <a:ext uri="{FF2B5EF4-FFF2-40B4-BE49-F238E27FC236}">
              <a16:creationId xmlns:a16="http://schemas.microsoft.com/office/drawing/2014/main" id="{00000000-0008-0000-1300-0000CC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69" name="Text Box 15">
          <a:extLst>
            <a:ext uri="{FF2B5EF4-FFF2-40B4-BE49-F238E27FC236}">
              <a16:creationId xmlns:a16="http://schemas.microsoft.com/office/drawing/2014/main" id="{00000000-0008-0000-1300-0000CD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70" name="Text Box 15">
          <a:extLst>
            <a:ext uri="{FF2B5EF4-FFF2-40B4-BE49-F238E27FC236}">
              <a16:creationId xmlns:a16="http://schemas.microsoft.com/office/drawing/2014/main" id="{00000000-0008-0000-1300-0000CE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71" name="Text Box 15">
          <a:extLst>
            <a:ext uri="{FF2B5EF4-FFF2-40B4-BE49-F238E27FC236}">
              <a16:creationId xmlns:a16="http://schemas.microsoft.com/office/drawing/2014/main" id="{00000000-0008-0000-1300-0000CF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72" name="Text Box 15">
          <a:extLst>
            <a:ext uri="{FF2B5EF4-FFF2-40B4-BE49-F238E27FC236}">
              <a16:creationId xmlns:a16="http://schemas.microsoft.com/office/drawing/2014/main" id="{00000000-0008-0000-1300-0000D0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73" name="Text Box 15">
          <a:extLst>
            <a:ext uri="{FF2B5EF4-FFF2-40B4-BE49-F238E27FC236}">
              <a16:creationId xmlns:a16="http://schemas.microsoft.com/office/drawing/2014/main" id="{00000000-0008-0000-1300-0000D1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74" name="Text Box 15">
          <a:extLst>
            <a:ext uri="{FF2B5EF4-FFF2-40B4-BE49-F238E27FC236}">
              <a16:creationId xmlns:a16="http://schemas.microsoft.com/office/drawing/2014/main" id="{00000000-0008-0000-1300-0000D2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75" name="Text Box 15">
          <a:extLst>
            <a:ext uri="{FF2B5EF4-FFF2-40B4-BE49-F238E27FC236}">
              <a16:creationId xmlns:a16="http://schemas.microsoft.com/office/drawing/2014/main" id="{00000000-0008-0000-1300-0000D3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76" name="Text Box 15">
          <a:extLst>
            <a:ext uri="{FF2B5EF4-FFF2-40B4-BE49-F238E27FC236}">
              <a16:creationId xmlns:a16="http://schemas.microsoft.com/office/drawing/2014/main" id="{00000000-0008-0000-1300-0000D4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77" name="Text Box 15">
          <a:extLst>
            <a:ext uri="{FF2B5EF4-FFF2-40B4-BE49-F238E27FC236}">
              <a16:creationId xmlns:a16="http://schemas.microsoft.com/office/drawing/2014/main" id="{00000000-0008-0000-1300-0000D5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078" name="Text Box 15">
          <a:extLst>
            <a:ext uri="{FF2B5EF4-FFF2-40B4-BE49-F238E27FC236}">
              <a16:creationId xmlns:a16="http://schemas.microsoft.com/office/drawing/2014/main" id="{00000000-0008-0000-1300-0000D6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079" name="Text Box 15">
          <a:extLst>
            <a:ext uri="{FF2B5EF4-FFF2-40B4-BE49-F238E27FC236}">
              <a16:creationId xmlns:a16="http://schemas.microsoft.com/office/drawing/2014/main" id="{00000000-0008-0000-1300-0000D7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080" name="Text Box 15">
          <a:extLst>
            <a:ext uri="{FF2B5EF4-FFF2-40B4-BE49-F238E27FC236}">
              <a16:creationId xmlns:a16="http://schemas.microsoft.com/office/drawing/2014/main" id="{00000000-0008-0000-1300-0000D8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081" name="Text Box 15">
          <a:extLst>
            <a:ext uri="{FF2B5EF4-FFF2-40B4-BE49-F238E27FC236}">
              <a16:creationId xmlns:a16="http://schemas.microsoft.com/office/drawing/2014/main" id="{00000000-0008-0000-1300-0000D913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082" name="Text Box 15">
          <a:extLst>
            <a:ext uri="{FF2B5EF4-FFF2-40B4-BE49-F238E27FC236}">
              <a16:creationId xmlns:a16="http://schemas.microsoft.com/office/drawing/2014/main" id="{00000000-0008-0000-1300-0000DA13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083" name="Text Box 15">
          <a:extLst>
            <a:ext uri="{FF2B5EF4-FFF2-40B4-BE49-F238E27FC236}">
              <a16:creationId xmlns:a16="http://schemas.microsoft.com/office/drawing/2014/main" id="{00000000-0008-0000-1300-0000DB13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84" name="Text Box 15">
          <a:extLst>
            <a:ext uri="{FF2B5EF4-FFF2-40B4-BE49-F238E27FC236}">
              <a16:creationId xmlns:a16="http://schemas.microsoft.com/office/drawing/2014/main" id="{00000000-0008-0000-1300-0000DC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85" name="Text Box 15">
          <a:extLst>
            <a:ext uri="{FF2B5EF4-FFF2-40B4-BE49-F238E27FC236}">
              <a16:creationId xmlns:a16="http://schemas.microsoft.com/office/drawing/2014/main" id="{00000000-0008-0000-1300-0000DD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86" name="Text Box 15">
          <a:extLst>
            <a:ext uri="{FF2B5EF4-FFF2-40B4-BE49-F238E27FC236}">
              <a16:creationId xmlns:a16="http://schemas.microsoft.com/office/drawing/2014/main" id="{00000000-0008-0000-1300-0000DE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87" name="Text Box 15">
          <a:extLst>
            <a:ext uri="{FF2B5EF4-FFF2-40B4-BE49-F238E27FC236}">
              <a16:creationId xmlns:a16="http://schemas.microsoft.com/office/drawing/2014/main" id="{00000000-0008-0000-1300-0000DF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088" name="Text Box 15">
          <a:extLst>
            <a:ext uri="{FF2B5EF4-FFF2-40B4-BE49-F238E27FC236}">
              <a16:creationId xmlns:a16="http://schemas.microsoft.com/office/drawing/2014/main" id="{00000000-0008-0000-1300-0000E0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089" name="Text Box 15">
          <a:extLst>
            <a:ext uri="{FF2B5EF4-FFF2-40B4-BE49-F238E27FC236}">
              <a16:creationId xmlns:a16="http://schemas.microsoft.com/office/drawing/2014/main" id="{00000000-0008-0000-1300-0000E1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90" name="Text Box 15">
          <a:extLst>
            <a:ext uri="{FF2B5EF4-FFF2-40B4-BE49-F238E27FC236}">
              <a16:creationId xmlns:a16="http://schemas.microsoft.com/office/drawing/2014/main" id="{00000000-0008-0000-1300-0000E2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91" name="Text Box 15">
          <a:extLst>
            <a:ext uri="{FF2B5EF4-FFF2-40B4-BE49-F238E27FC236}">
              <a16:creationId xmlns:a16="http://schemas.microsoft.com/office/drawing/2014/main" id="{00000000-0008-0000-1300-0000E3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92" name="Text Box 15">
          <a:extLst>
            <a:ext uri="{FF2B5EF4-FFF2-40B4-BE49-F238E27FC236}">
              <a16:creationId xmlns:a16="http://schemas.microsoft.com/office/drawing/2014/main" id="{00000000-0008-0000-1300-0000E4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093" name="Text Box 15">
          <a:extLst>
            <a:ext uri="{FF2B5EF4-FFF2-40B4-BE49-F238E27FC236}">
              <a16:creationId xmlns:a16="http://schemas.microsoft.com/office/drawing/2014/main" id="{00000000-0008-0000-1300-0000E5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094" name="Text Box 15">
          <a:extLst>
            <a:ext uri="{FF2B5EF4-FFF2-40B4-BE49-F238E27FC236}">
              <a16:creationId xmlns:a16="http://schemas.microsoft.com/office/drawing/2014/main" id="{00000000-0008-0000-1300-0000E6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095" name="Text Box 15">
          <a:extLst>
            <a:ext uri="{FF2B5EF4-FFF2-40B4-BE49-F238E27FC236}">
              <a16:creationId xmlns:a16="http://schemas.microsoft.com/office/drawing/2014/main" id="{00000000-0008-0000-1300-0000E7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96" name="Text Box 15">
          <a:extLst>
            <a:ext uri="{FF2B5EF4-FFF2-40B4-BE49-F238E27FC236}">
              <a16:creationId xmlns:a16="http://schemas.microsoft.com/office/drawing/2014/main" id="{00000000-0008-0000-1300-0000E8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97" name="Text Box 15">
          <a:extLst>
            <a:ext uri="{FF2B5EF4-FFF2-40B4-BE49-F238E27FC236}">
              <a16:creationId xmlns:a16="http://schemas.microsoft.com/office/drawing/2014/main" id="{00000000-0008-0000-1300-0000E9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098" name="Text Box 15">
          <a:extLst>
            <a:ext uri="{FF2B5EF4-FFF2-40B4-BE49-F238E27FC236}">
              <a16:creationId xmlns:a16="http://schemas.microsoft.com/office/drawing/2014/main" id="{00000000-0008-0000-1300-0000EA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099" name="Text Box 15">
          <a:extLst>
            <a:ext uri="{FF2B5EF4-FFF2-40B4-BE49-F238E27FC236}">
              <a16:creationId xmlns:a16="http://schemas.microsoft.com/office/drawing/2014/main" id="{00000000-0008-0000-1300-0000EB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00" name="Text Box 15">
          <a:extLst>
            <a:ext uri="{FF2B5EF4-FFF2-40B4-BE49-F238E27FC236}">
              <a16:creationId xmlns:a16="http://schemas.microsoft.com/office/drawing/2014/main" id="{00000000-0008-0000-1300-0000EC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01" name="Text Box 15">
          <a:extLst>
            <a:ext uri="{FF2B5EF4-FFF2-40B4-BE49-F238E27FC236}">
              <a16:creationId xmlns:a16="http://schemas.microsoft.com/office/drawing/2014/main" id="{00000000-0008-0000-1300-0000ED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102" name="Text Box 15">
          <a:extLst>
            <a:ext uri="{FF2B5EF4-FFF2-40B4-BE49-F238E27FC236}">
              <a16:creationId xmlns:a16="http://schemas.microsoft.com/office/drawing/2014/main" id="{00000000-0008-0000-1300-0000EE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103" name="Text Box 15">
          <a:extLst>
            <a:ext uri="{FF2B5EF4-FFF2-40B4-BE49-F238E27FC236}">
              <a16:creationId xmlns:a16="http://schemas.microsoft.com/office/drawing/2014/main" id="{00000000-0008-0000-1300-0000EF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104" name="Text Box 15">
          <a:extLst>
            <a:ext uri="{FF2B5EF4-FFF2-40B4-BE49-F238E27FC236}">
              <a16:creationId xmlns:a16="http://schemas.microsoft.com/office/drawing/2014/main" id="{00000000-0008-0000-1300-0000F0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05" name="Text Box 15">
          <a:extLst>
            <a:ext uri="{FF2B5EF4-FFF2-40B4-BE49-F238E27FC236}">
              <a16:creationId xmlns:a16="http://schemas.microsoft.com/office/drawing/2014/main" id="{00000000-0008-0000-1300-0000F1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06" name="Text Box 15">
          <a:extLst>
            <a:ext uri="{FF2B5EF4-FFF2-40B4-BE49-F238E27FC236}">
              <a16:creationId xmlns:a16="http://schemas.microsoft.com/office/drawing/2014/main" id="{00000000-0008-0000-1300-0000F2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07" name="Text Box 15">
          <a:extLst>
            <a:ext uri="{FF2B5EF4-FFF2-40B4-BE49-F238E27FC236}">
              <a16:creationId xmlns:a16="http://schemas.microsoft.com/office/drawing/2014/main" id="{00000000-0008-0000-1300-0000F313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108" name="Text Box 15">
          <a:extLst>
            <a:ext uri="{FF2B5EF4-FFF2-40B4-BE49-F238E27FC236}">
              <a16:creationId xmlns:a16="http://schemas.microsoft.com/office/drawing/2014/main" id="{00000000-0008-0000-1300-0000F4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109" name="Text Box 15">
          <a:extLst>
            <a:ext uri="{FF2B5EF4-FFF2-40B4-BE49-F238E27FC236}">
              <a16:creationId xmlns:a16="http://schemas.microsoft.com/office/drawing/2014/main" id="{00000000-0008-0000-1300-0000F5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110" name="Text Box 15">
          <a:extLst>
            <a:ext uri="{FF2B5EF4-FFF2-40B4-BE49-F238E27FC236}">
              <a16:creationId xmlns:a16="http://schemas.microsoft.com/office/drawing/2014/main" id="{00000000-0008-0000-1300-0000F613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111" name="Text Box 15">
          <a:extLst>
            <a:ext uri="{FF2B5EF4-FFF2-40B4-BE49-F238E27FC236}">
              <a16:creationId xmlns:a16="http://schemas.microsoft.com/office/drawing/2014/main" id="{00000000-0008-0000-1300-0000F7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112" name="Text Box 15">
          <a:extLst>
            <a:ext uri="{FF2B5EF4-FFF2-40B4-BE49-F238E27FC236}">
              <a16:creationId xmlns:a16="http://schemas.microsoft.com/office/drawing/2014/main" id="{00000000-0008-0000-1300-0000F8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113" name="Text Box 15">
          <a:extLst>
            <a:ext uri="{FF2B5EF4-FFF2-40B4-BE49-F238E27FC236}">
              <a16:creationId xmlns:a16="http://schemas.microsoft.com/office/drawing/2014/main" id="{00000000-0008-0000-1300-0000F913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114" name="Text Box 15">
          <a:extLst>
            <a:ext uri="{FF2B5EF4-FFF2-40B4-BE49-F238E27FC236}">
              <a16:creationId xmlns:a16="http://schemas.microsoft.com/office/drawing/2014/main" id="{00000000-0008-0000-1300-0000FA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115" name="Text Box 15">
          <a:extLst>
            <a:ext uri="{FF2B5EF4-FFF2-40B4-BE49-F238E27FC236}">
              <a16:creationId xmlns:a16="http://schemas.microsoft.com/office/drawing/2014/main" id="{00000000-0008-0000-1300-0000FB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116" name="Text Box 15">
          <a:extLst>
            <a:ext uri="{FF2B5EF4-FFF2-40B4-BE49-F238E27FC236}">
              <a16:creationId xmlns:a16="http://schemas.microsoft.com/office/drawing/2014/main" id="{00000000-0008-0000-1300-0000FC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117" name="Text Box 15">
          <a:extLst>
            <a:ext uri="{FF2B5EF4-FFF2-40B4-BE49-F238E27FC236}">
              <a16:creationId xmlns:a16="http://schemas.microsoft.com/office/drawing/2014/main" id="{00000000-0008-0000-1300-0000FD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118" name="Text Box 15">
          <a:extLst>
            <a:ext uri="{FF2B5EF4-FFF2-40B4-BE49-F238E27FC236}">
              <a16:creationId xmlns:a16="http://schemas.microsoft.com/office/drawing/2014/main" id="{00000000-0008-0000-1300-0000FE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119" name="Text Box 15">
          <a:extLst>
            <a:ext uri="{FF2B5EF4-FFF2-40B4-BE49-F238E27FC236}">
              <a16:creationId xmlns:a16="http://schemas.microsoft.com/office/drawing/2014/main" id="{00000000-0008-0000-1300-0000FF13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120" name="Text Box 15">
          <a:extLst>
            <a:ext uri="{FF2B5EF4-FFF2-40B4-BE49-F238E27FC236}">
              <a16:creationId xmlns:a16="http://schemas.microsoft.com/office/drawing/2014/main" id="{00000000-0008-0000-1300-000000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121" name="Text Box 15">
          <a:extLst>
            <a:ext uri="{FF2B5EF4-FFF2-40B4-BE49-F238E27FC236}">
              <a16:creationId xmlns:a16="http://schemas.microsoft.com/office/drawing/2014/main" id="{00000000-0008-0000-1300-000001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122" name="Text Box 15">
          <a:extLst>
            <a:ext uri="{FF2B5EF4-FFF2-40B4-BE49-F238E27FC236}">
              <a16:creationId xmlns:a16="http://schemas.microsoft.com/office/drawing/2014/main" id="{00000000-0008-0000-1300-000002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123" name="Text Box 15">
          <a:extLst>
            <a:ext uri="{FF2B5EF4-FFF2-40B4-BE49-F238E27FC236}">
              <a16:creationId xmlns:a16="http://schemas.microsoft.com/office/drawing/2014/main" id="{00000000-0008-0000-1300-000003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124" name="Text Box 15">
          <a:extLst>
            <a:ext uri="{FF2B5EF4-FFF2-40B4-BE49-F238E27FC236}">
              <a16:creationId xmlns:a16="http://schemas.microsoft.com/office/drawing/2014/main" id="{00000000-0008-0000-1300-000004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125" name="Text Box 15">
          <a:extLst>
            <a:ext uri="{FF2B5EF4-FFF2-40B4-BE49-F238E27FC236}">
              <a16:creationId xmlns:a16="http://schemas.microsoft.com/office/drawing/2014/main" id="{00000000-0008-0000-1300-000005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126" name="Text Box 15">
          <a:extLst>
            <a:ext uri="{FF2B5EF4-FFF2-40B4-BE49-F238E27FC236}">
              <a16:creationId xmlns:a16="http://schemas.microsoft.com/office/drawing/2014/main" id="{00000000-0008-0000-1300-000006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127" name="Text Box 15">
          <a:extLst>
            <a:ext uri="{FF2B5EF4-FFF2-40B4-BE49-F238E27FC236}">
              <a16:creationId xmlns:a16="http://schemas.microsoft.com/office/drawing/2014/main" id="{00000000-0008-0000-1300-000007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128" name="Text Box 15">
          <a:extLst>
            <a:ext uri="{FF2B5EF4-FFF2-40B4-BE49-F238E27FC236}">
              <a16:creationId xmlns:a16="http://schemas.microsoft.com/office/drawing/2014/main" id="{00000000-0008-0000-1300-000008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129" name="Text Box 15">
          <a:extLst>
            <a:ext uri="{FF2B5EF4-FFF2-40B4-BE49-F238E27FC236}">
              <a16:creationId xmlns:a16="http://schemas.microsoft.com/office/drawing/2014/main" id="{00000000-0008-0000-1300-000009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130" name="Text Box 15">
          <a:extLst>
            <a:ext uri="{FF2B5EF4-FFF2-40B4-BE49-F238E27FC236}">
              <a16:creationId xmlns:a16="http://schemas.microsoft.com/office/drawing/2014/main" id="{00000000-0008-0000-1300-00000A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131" name="Text Box 15">
          <a:extLst>
            <a:ext uri="{FF2B5EF4-FFF2-40B4-BE49-F238E27FC236}">
              <a16:creationId xmlns:a16="http://schemas.microsoft.com/office/drawing/2014/main" id="{00000000-0008-0000-1300-00000B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132" name="Text Box 15">
          <a:extLst>
            <a:ext uri="{FF2B5EF4-FFF2-40B4-BE49-F238E27FC236}">
              <a16:creationId xmlns:a16="http://schemas.microsoft.com/office/drawing/2014/main" id="{00000000-0008-0000-1300-00000C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33" name="Text Box 15">
          <a:extLst>
            <a:ext uri="{FF2B5EF4-FFF2-40B4-BE49-F238E27FC236}">
              <a16:creationId xmlns:a16="http://schemas.microsoft.com/office/drawing/2014/main" id="{00000000-0008-0000-1300-00000D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34" name="Text Box 15">
          <a:extLst>
            <a:ext uri="{FF2B5EF4-FFF2-40B4-BE49-F238E27FC236}">
              <a16:creationId xmlns:a16="http://schemas.microsoft.com/office/drawing/2014/main" id="{00000000-0008-0000-1300-00000E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135" name="Text Box 15">
          <a:extLst>
            <a:ext uri="{FF2B5EF4-FFF2-40B4-BE49-F238E27FC236}">
              <a16:creationId xmlns:a16="http://schemas.microsoft.com/office/drawing/2014/main" id="{00000000-0008-0000-1300-00000F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36" name="Text Box 15">
          <a:extLst>
            <a:ext uri="{FF2B5EF4-FFF2-40B4-BE49-F238E27FC236}">
              <a16:creationId xmlns:a16="http://schemas.microsoft.com/office/drawing/2014/main" id="{00000000-0008-0000-1300-000010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37" name="Text Box 15">
          <a:extLst>
            <a:ext uri="{FF2B5EF4-FFF2-40B4-BE49-F238E27FC236}">
              <a16:creationId xmlns:a16="http://schemas.microsoft.com/office/drawing/2014/main" id="{00000000-0008-0000-1300-000011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38" name="Text Box 15">
          <a:extLst>
            <a:ext uri="{FF2B5EF4-FFF2-40B4-BE49-F238E27FC236}">
              <a16:creationId xmlns:a16="http://schemas.microsoft.com/office/drawing/2014/main" id="{00000000-0008-0000-1300-000012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39" name="Text Box 15">
          <a:extLst>
            <a:ext uri="{FF2B5EF4-FFF2-40B4-BE49-F238E27FC236}">
              <a16:creationId xmlns:a16="http://schemas.microsoft.com/office/drawing/2014/main" id="{00000000-0008-0000-1300-000013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40" name="Text Box 15">
          <a:extLst>
            <a:ext uri="{FF2B5EF4-FFF2-40B4-BE49-F238E27FC236}">
              <a16:creationId xmlns:a16="http://schemas.microsoft.com/office/drawing/2014/main" id="{00000000-0008-0000-1300-000014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41" name="Text Box 15">
          <a:extLst>
            <a:ext uri="{FF2B5EF4-FFF2-40B4-BE49-F238E27FC236}">
              <a16:creationId xmlns:a16="http://schemas.microsoft.com/office/drawing/2014/main" id="{00000000-0008-0000-1300-000015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42" name="Text Box 15">
          <a:extLst>
            <a:ext uri="{FF2B5EF4-FFF2-40B4-BE49-F238E27FC236}">
              <a16:creationId xmlns:a16="http://schemas.microsoft.com/office/drawing/2014/main" id="{00000000-0008-0000-1300-000016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43" name="Text Box 15">
          <a:extLst>
            <a:ext uri="{FF2B5EF4-FFF2-40B4-BE49-F238E27FC236}">
              <a16:creationId xmlns:a16="http://schemas.microsoft.com/office/drawing/2014/main" id="{00000000-0008-0000-1300-000017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44" name="Text Box 15">
          <a:extLst>
            <a:ext uri="{FF2B5EF4-FFF2-40B4-BE49-F238E27FC236}">
              <a16:creationId xmlns:a16="http://schemas.microsoft.com/office/drawing/2014/main" id="{00000000-0008-0000-1300-000018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145" name="Text Box 15">
          <a:extLst>
            <a:ext uri="{FF2B5EF4-FFF2-40B4-BE49-F238E27FC236}">
              <a16:creationId xmlns:a16="http://schemas.microsoft.com/office/drawing/2014/main" id="{00000000-0008-0000-1300-000019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146" name="Text Box 15">
          <a:extLst>
            <a:ext uri="{FF2B5EF4-FFF2-40B4-BE49-F238E27FC236}">
              <a16:creationId xmlns:a16="http://schemas.microsoft.com/office/drawing/2014/main" id="{00000000-0008-0000-1300-00001A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147" name="Text Box 15">
          <a:extLst>
            <a:ext uri="{FF2B5EF4-FFF2-40B4-BE49-F238E27FC236}">
              <a16:creationId xmlns:a16="http://schemas.microsoft.com/office/drawing/2014/main" id="{00000000-0008-0000-1300-00001B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148" name="Text Box 15">
          <a:extLst>
            <a:ext uri="{FF2B5EF4-FFF2-40B4-BE49-F238E27FC236}">
              <a16:creationId xmlns:a16="http://schemas.microsoft.com/office/drawing/2014/main" id="{00000000-0008-0000-1300-00001C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149" name="Text Box 15">
          <a:extLst>
            <a:ext uri="{FF2B5EF4-FFF2-40B4-BE49-F238E27FC236}">
              <a16:creationId xmlns:a16="http://schemas.microsoft.com/office/drawing/2014/main" id="{00000000-0008-0000-1300-00001D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150" name="Text Box 15">
          <a:extLst>
            <a:ext uri="{FF2B5EF4-FFF2-40B4-BE49-F238E27FC236}">
              <a16:creationId xmlns:a16="http://schemas.microsoft.com/office/drawing/2014/main" id="{00000000-0008-0000-1300-00001E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51" name="Text Box 15">
          <a:extLst>
            <a:ext uri="{FF2B5EF4-FFF2-40B4-BE49-F238E27FC236}">
              <a16:creationId xmlns:a16="http://schemas.microsoft.com/office/drawing/2014/main" id="{00000000-0008-0000-1300-00001F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52" name="Text Box 15">
          <a:extLst>
            <a:ext uri="{FF2B5EF4-FFF2-40B4-BE49-F238E27FC236}">
              <a16:creationId xmlns:a16="http://schemas.microsoft.com/office/drawing/2014/main" id="{00000000-0008-0000-1300-000020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53" name="Text Box 15">
          <a:extLst>
            <a:ext uri="{FF2B5EF4-FFF2-40B4-BE49-F238E27FC236}">
              <a16:creationId xmlns:a16="http://schemas.microsoft.com/office/drawing/2014/main" id="{00000000-0008-0000-1300-000021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54" name="Text Box 15">
          <a:extLst>
            <a:ext uri="{FF2B5EF4-FFF2-40B4-BE49-F238E27FC236}">
              <a16:creationId xmlns:a16="http://schemas.microsoft.com/office/drawing/2014/main" id="{00000000-0008-0000-1300-000022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55" name="Text Box 15">
          <a:extLst>
            <a:ext uri="{FF2B5EF4-FFF2-40B4-BE49-F238E27FC236}">
              <a16:creationId xmlns:a16="http://schemas.microsoft.com/office/drawing/2014/main" id="{00000000-0008-0000-1300-000023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56" name="Text Box 15">
          <a:extLst>
            <a:ext uri="{FF2B5EF4-FFF2-40B4-BE49-F238E27FC236}">
              <a16:creationId xmlns:a16="http://schemas.microsoft.com/office/drawing/2014/main" id="{00000000-0008-0000-1300-000024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57" name="Text Box 15">
          <a:extLst>
            <a:ext uri="{FF2B5EF4-FFF2-40B4-BE49-F238E27FC236}">
              <a16:creationId xmlns:a16="http://schemas.microsoft.com/office/drawing/2014/main" id="{00000000-0008-0000-1300-000025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58" name="Text Box 15">
          <a:extLst>
            <a:ext uri="{FF2B5EF4-FFF2-40B4-BE49-F238E27FC236}">
              <a16:creationId xmlns:a16="http://schemas.microsoft.com/office/drawing/2014/main" id="{00000000-0008-0000-1300-000026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59" name="Text Box 15">
          <a:extLst>
            <a:ext uri="{FF2B5EF4-FFF2-40B4-BE49-F238E27FC236}">
              <a16:creationId xmlns:a16="http://schemas.microsoft.com/office/drawing/2014/main" id="{00000000-0008-0000-1300-000027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60" name="Text Box 15">
          <a:extLst>
            <a:ext uri="{FF2B5EF4-FFF2-40B4-BE49-F238E27FC236}">
              <a16:creationId xmlns:a16="http://schemas.microsoft.com/office/drawing/2014/main" id="{00000000-0008-0000-1300-000028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61" name="Text Box 15">
          <a:extLst>
            <a:ext uri="{FF2B5EF4-FFF2-40B4-BE49-F238E27FC236}">
              <a16:creationId xmlns:a16="http://schemas.microsoft.com/office/drawing/2014/main" id="{00000000-0008-0000-1300-000029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62" name="Text Box 15">
          <a:extLst>
            <a:ext uri="{FF2B5EF4-FFF2-40B4-BE49-F238E27FC236}">
              <a16:creationId xmlns:a16="http://schemas.microsoft.com/office/drawing/2014/main" id="{00000000-0008-0000-1300-00002A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63" name="Text Box 15">
          <a:extLst>
            <a:ext uri="{FF2B5EF4-FFF2-40B4-BE49-F238E27FC236}">
              <a16:creationId xmlns:a16="http://schemas.microsoft.com/office/drawing/2014/main" id="{00000000-0008-0000-1300-00002B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164" name="Text Box 15">
          <a:extLst>
            <a:ext uri="{FF2B5EF4-FFF2-40B4-BE49-F238E27FC236}">
              <a16:creationId xmlns:a16="http://schemas.microsoft.com/office/drawing/2014/main" id="{00000000-0008-0000-1300-00002C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165" name="Text Box 15">
          <a:extLst>
            <a:ext uri="{FF2B5EF4-FFF2-40B4-BE49-F238E27FC236}">
              <a16:creationId xmlns:a16="http://schemas.microsoft.com/office/drawing/2014/main" id="{00000000-0008-0000-1300-00002D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166" name="Text Box 15">
          <a:extLst>
            <a:ext uri="{FF2B5EF4-FFF2-40B4-BE49-F238E27FC236}">
              <a16:creationId xmlns:a16="http://schemas.microsoft.com/office/drawing/2014/main" id="{00000000-0008-0000-1300-00002E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67" name="Text Box 15">
          <a:extLst>
            <a:ext uri="{FF2B5EF4-FFF2-40B4-BE49-F238E27FC236}">
              <a16:creationId xmlns:a16="http://schemas.microsoft.com/office/drawing/2014/main" id="{00000000-0008-0000-1300-00002F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68" name="Text Box 15">
          <a:extLst>
            <a:ext uri="{FF2B5EF4-FFF2-40B4-BE49-F238E27FC236}">
              <a16:creationId xmlns:a16="http://schemas.microsoft.com/office/drawing/2014/main" id="{00000000-0008-0000-1300-000030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69" name="Text Box 15">
          <a:extLst>
            <a:ext uri="{FF2B5EF4-FFF2-40B4-BE49-F238E27FC236}">
              <a16:creationId xmlns:a16="http://schemas.microsoft.com/office/drawing/2014/main" id="{00000000-0008-0000-1300-000031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70" name="Text Box 15">
          <a:extLst>
            <a:ext uri="{FF2B5EF4-FFF2-40B4-BE49-F238E27FC236}">
              <a16:creationId xmlns:a16="http://schemas.microsoft.com/office/drawing/2014/main" id="{00000000-0008-0000-1300-000032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71" name="Text Box 15">
          <a:extLst>
            <a:ext uri="{FF2B5EF4-FFF2-40B4-BE49-F238E27FC236}">
              <a16:creationId xmlns:a16="http://schemas.microsoft.com/office/drawing/2014/main" id="{00000000-0008-0000-1300-000033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72" name="Text Box 15">
          <a:extLst>
            <a:ext uri="{FF2B5EF4-FFF2-40B4-BE49-F238E27FC236}">
              <a16:creationId xmlns:a16="http://schemas.microsoft.com/office/drawing/2014/main" id="{00000000-0008-0000-1300-000034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73" name="Text Box 15">
          <a:extLst>
            <a:ext uri="{FF2B5EF4-FFF2-40B4-BE49-F238E27FC236}">
              <a16:creationId xmlns:a16="http://schemas.microsoft.com/office/drawing/2014/main" id="{00000000-0008-0000-1300-000035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74" name="Text Box 15">
          <a:extLst>
            <a:ext uri="{FF2B5EF4-FFF2-40B4-BE49-F238E27FC236}">
              <a16:creationId xmlns:a16="http://schemas.microsoft.com/office/drawing/2014/main" id="{00000000-0008-0000-1300-000036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75" name="Text Box 15">
          <a:extLst>
            <a:ext uri="{FF2B5EF4-FFF2-40B4-BE49-F238E27FC236}">
              <a16:creationId xmlns:a16="http://schemas.microsoft.com/office/drawing/2014/main" id="{00000000-0008-0000-1300-000037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76" name="Text Box 15">
          <a:extLst>
            <a:ext uri="{FF2B5EF4-FFF2-40B4-BE49-F238E27FC236}">
              <a16:creationId xmlns:a16="http://schemas.microsoft.com/office/drawing/2014/main" id="{00000000-0008-0000-1300-000038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77" name="Text Box 15">
          <a:extLst>
            <a:ext uri="{FF2B5EF4-FFF2-40B4-BE49-F238E27FC236}">
              <a16:creationId xmlns:a16="http://schemas.microsoft.com/office/drawing/2014/main" id="{00000000-0008-0000-1300-000039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178" name="Text Box 15">
          <a:extLst>
            <a:ext uri="{FF2B5EF4-FFF2-40B4-BE49-F238E27FC236}">
              <a16:creationId xmlns:a16="http://schemas.microsoft.com/office/drawing/2014/main" id="{00000000-0008-0000-1300-00003A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179" name="Text Box 15">
          <a:extLst>
            <a:ext uri="{FF2B5EF4-FFF2-40B4-BE49-F238E27FC236}">
              <a16:creationId xmlns:a16="http://schemas.microsoft.com/office/drawing/2014/main" id="{00000000-0008-0000-1300-00003B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180" name="Text Box 15">
          <a:extLst>
            <a:ext uri="{FF2B5EF4-FFF2-40B4-BE49-F238E27FC236}">
              <a16:creationId xmlns:a16="http://schemas.microsoft.com/office/drawing/2014/main" id="{00000000-0008-0000-1300-00003C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181" name="Text Box 15">
          <a:extLst>
            <a:ext uri="{FF2B5EF4-FFF2-40B4-BE49-F238E27FC236}">
              <a16:creationId xmlns:a16="http://schemas.microsoft.com/office/drawing/2014/main" id="{00000000-0008-0000-1300-00003D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182" name="Text Box 15">
          <a:extLst>
            <a:ext uri="{FF2B5EF4-FFF2-40B4-BE49-F238E27FC236}">
              <a16:creationId xmlns:a16="http://schemas.microsoft.com/office/drawing/2014/main" id="{00000000-0008-0000-1300-00003E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183" name="Text Box 15">
          <a:extLst>
            <a:ext uri="{FF2B5EF4-FFF2-40B4-BE49-F238E27FC236}">
              <a16:creationId xmlns:a16="http://schemas.microsoft.com/office/drawing/2014/main" id="{00000000-0008-0000-1300-00003F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184" name="Text Box 15">
          <a:extLst>
            <a:ext uri="{FF2B5EF4-FFF2-40B4-BE49-F238E27FC236}">
              <a16:creationId xmlns:a16="http://schemas.microsoft.com/office/drawing/2014/main" id="{00000000-0008-0000-1300-000040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185" name="Text Box 15">
          <a:extLst>
            <a:ext uri="{FF2B5EF4-FFF2-40B4-BE49-F238E27FC236}">
              <a16:creationId xmlns:a16="http://schemas.microsoft.com/office/drawing/2014/main" id="{00000000-0008-0000-1300-000041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186" name="Text Box 15">
          <a:extLst>
            <a:ext uri="{FF2B5EF4-FFF2-40B4-BE49-F238E27FC236}">
              <a16:creationId xmlns:a16="http://schemas.microsoft.com/office/drawing/2014/main" id="{00000000-0008-0000-1300-000042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87" name="Text Box 15">
          <a:extLst>
            <a:ext uri="{FF2B5EF4-FFF2-40B4-BE49-F238E27FC236}">
              <a16:creationId xmlns:a16="http://schemas.microsoft.com/office/drawing/2014/main" id="{00000000-0008-0000-1300-000043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88" name="Text Box 15">
          <a:extLst>
            <a:ext uri="{FF2B5EF4-FFF2-40B4-BE49-F238E27FC236}">
              <a16:creationId xmlns:a16="http://schemas.microsoft.com/office/drawing/2014/main" id="{00000000-0008-0000-1300-000044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89" name="Text Box 15">
          <a:extLst>
            <a:ext uri="{FF2B5EF4-FFF2-40B4-BE49-F238E27FC236}">
              <a16:creationId xmlns:a16="http://schemas.microsoft.com/office/drawing/2014/main" id="{00000000-0008-0000-1300-000045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90" name="Text Box 15">
          <a:extLst>
            <a:ext uri="{FF2B5EF4-FFF2-40B4-BE49-F238E27FC236}">
              <a16:creationId xmlns:a16="http://schemas.microsoft.com/office/drawing/2014/main" id="{00000000-0008-0000-1300-000046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91" name="Text Box 15">
          <a:extLst>
            <a:ext uri="{FF2B5EF4-FFF2-40B4-BE49-F238E27FC236}">
              <a16:creationId xmlns:a16="http://schemas.microsoft.com/office/drawing/2014/main" id="{00000000-0008-0000-1300-000047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92" name="Text Box 15">
          <a:extLst>
            <a:ext uri="{FF2B5EF4-FFF2-40B4-BE49-F238E27FC236}">
              <a16:creationId xmlns:a16="http://schemas.microsoft.com/office/drawing/2014/main" id="{00000000-0008-0000-1300-000048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93" name="Text Box 15">
          <a:extLst>
            <a:ext uri="{FF2B5EF4-FFF2-40B4-BE49-F238E27FC236}">
              <a16:creationId xmlns:a16="http://schemas.microsoft.com/office/drawing/2014/main" id="{00000000-0008-0000-1300-000049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94" name="Text Box 15">
          <a:extLst>
            <a:ext uri="{FF2B5EF4-FFF2-40B4-BE49-F238E27FC236}">
              <a16:creationId xmlns:a16="http://schemas.microsoft.com/office/drawing/2014/main" id="{00000000-0008-0000-1300-00004A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95" name="Text Box 15">
          <a:extLst>
            <a:ext uri="{FF2B5EF4-FFF2-40B4-BE49-F238E27FC236}">
              <a16:creationId xmlns:a16="http://schemas.microsoft.com/office/drawing/2014/main" id="{00000000-0008-0000-1300-00004B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96" name="Text Box 15">
          <a:extLst>
            <a:ext uri="{FF2B5EF4-FFF2-40B4-BE49-F238E27FC236}">
              <a16:creationId xmlns:a16="http://schemas.microsoft.com/office/drawing/2014/main" id="{00000000-0008-0000-1300-00004C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97" name="Text Box 15">
          <a:extLst>
            <a:ext uri="{FF2B5EF4-FFF2-40B4-BE49-F238E27FC236}">
              <a16:creationId xmlns:a16="http://schemas.microsoft.com/office/drawing/2014/main" id="{00000000-0008-0000-1300-00004D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98" name="Text Box 15">
          <a:extLst>
            <a:ext uri="{FF2B5EF4-FFF2-40B4-BE49-F238E27FC236}">
              <a16:creationId xmlns:a16="http://schemas.microsoft.com/office/drawing/2014/main" id="{00000000-0008-0000-1300-00004E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199" name="Text Box 15">
          <a:extLst>
            <a:ext uri="{FF2B5EF4-FFF2-40B4-BE49-F238E27FC236}">
              <a16:creationId xmlns:a16="http://schemas.microsoft.com/office/drawing/2014/main" id="{00000000-0008-0000-1300-00004F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200" name="Text Box 15">
          <a:extLst>
            <a:ext uri="{FF2B5EF4-FFF2-40B4-BE49-F238E27FC236}">
              <a16:creationId xmlns:a16="http://schemas.microsoft.com/office/drawing/2014/main" id="{00000000-0008-0000-1300-000050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201" name="Text Box 15">
          <a:extLst>
            <a:ext uri="{FF2B5EF4-FFF2-40B4-BE49-F238E27FC236}">
              <a16:creationId xmlns:a16="http://schemas.microsoft.com/office/drawing/2014/main" id="{00000000-0008-0000-1300-000051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202" name="Text Box 15">
          <a:extLst>
            <a:ext uri="{FF2B5EF4-FFF2-40B4-BE49-F238E27FC236}">
              <a16:creationId xmlns:a16="http://schemas.microsoft.com/office/drawing/2014/main" id="{00000000-0008-0000-1300-000052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203" name="Text Box 15">
          <a:extLst>
            <a:ext uri="{FF2B5EF4-FFF2-40B4-BE49-F238E27FC236}">
              <a16:creationId xmlns:a16="http://schemas.microsoft.com/office/drawing/2014/main" id="{00000000-0008-0000-1300-000053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204" name="Text Box 15">
          <a:extLst>
            <a:ext uri="{FF2B5EF4-FFF2-40B4-BE49-F238E27FC236}">
              <a16:creationId xmlns:a16="http://schemas.microsoft.com/office/drawing/2014/main" id="{00000000-0008-0000-1300-000054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205" name="Text Box 15">
          <a:extLst>
            <a:ext uri="{FF2B5EF4-FFF2-40B4-BE49-F238E27FC236}">
              <a16:creationId xmlns:a16="http://schemas.microsoft.com/office/drawing/2014/main" id="{00000000-0008-0000-1300-000055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206" name="Text Box 15">
          <a:extLst>
            <a:ext uri="{FF2B5EF4-FFF2-40B4-BE49-F238E27FC236}">
              <a16:creationId xmlns:a16="http://schemas.microsoft.com/office/drawing/2014/main" id="{00000000-0008-0000-1300-000056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207" name="Text Box 15">
          <a:extLst>
            <a:ext uri="{FF2B5EF4-FFF2-40B4-BE49-F238E27FC236}">
              <a16:creationId xmlns:a16="http://schemas.microsoft.com/office/drawing/2014/main" id="{00000000-0008-0000-1300-000057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208" name="Text Box 15">
          <a:extLst>
            <a:ext uri="{FF2B5EF4-FFF2-40B4-BE49-F238E27FC236}">
              <a16:creationId xmlns:a16="http://schemas.microsoft.com/office/drawing/2014/main" id="{00000000-0008-0000-1300-000058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209" name="Text Box 15">
          <a:extLst>
            <a:ext uri="{FF2B5EF4-FFF2-40B4-BE49-F238E27FC236}">
              <a16:creationId xmlns:a16="http://schemas.microsoft.com/office/drawing/2014/main" id="{00000000-0008-0000-1300-000059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210" name="Text Box 15">
          <a:extLst>
            <a:ext uri="{FF2B5EF4-FFF2-40B4-BE49-F238E27FC236}">
              <a16:creationId xmlns:a16="http://schemas.microsoft.com/office/drawing/2014/main" id="{00000000-0008-0000-1300-00005A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211" name="Text Box 15">
          <a:extLst>
            <a:ext uri="{FF2B5EF4-FFF2-40B4-BE49-F238E27FC236}">
              <a16:creationId xmlns:a16="http://schemas.microsoft.com/office/drawing/2014/main" id="{00000000-0008-0000-1300-00005B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212" name="Text Box 15">
          <a:extLst>
            <a:ext uri="{FF2B5EF4-FFF2-40B4-BE49-F238E27FC236}">
              <a16:creationId xmlns:a16="http://schemas.microsoft.com/office/drawing/2014/main" id="{00000000-0008-0000-1300-00005C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213" name="Text Box 15">
          <a:extLst>
            <a:ext uri="{FF2B5EF4-FFF2-40B4-BE49-F238E27FC236}">
              <a16:creationId xmlns:a16="http://schemas.microsoft.com/office/drawing/2014/main" id="{00000000-0008-0000-1300-00005D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214" name="Text Box 15">
          <a:extLst>
            <a:ext uri="{FF2B5EF4-FFF2-40B4-BE49-F238E27FC236}">
              <a16:creationId xmlns:a16="http://schemas.microsoft.com/office/drawing/2014/main" id="{00000000-0008-0000-1300-00005E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215" name="Text Box 15">
          <a:extLst>
            <a:ext uri="{FF2B5EF4-FFF2-40B4-BE49-F238E27FC236}">
              <a16:creationId xmlns:a16="http://schemas.microsoft.com/office/drawing/2014/main" id="{00000000-0008-0000-1300-00005F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216" name="Text Box 15">
          <a:extLst>
            <a:ext uri="{FF2B5EF4-FFF2-40B4-BE49-F238E27FC236}">
              <a16:creationId xmlns:a16="http://schemas.microsoft.com/office/drawing/2014/main" id="{00000000-0008-0000-1300-000060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217" name="Text Box 15">
          <a:extLst>
            <a:ext uri="{FF2B5EF4-FFF2-40B4-BE49-F238E27FC236}">
              <a16:creationId xmlns:a16="http://schemas.microsoft.com/office/drawing/2014/main" id="{00000000-0008-0000-1300-000061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218" name="Text Box 15">
          <a:extLst>
            <a:ext uri="{FF2B5EF4-FFF2-40B4-BE49-F238E27FC236}">
              <a16:creationId xmlns:a16="http://schemas.microsoft.com/office/drawing/2014/main" id="{00000000-0008-0000-1300-000062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219" name="Text Box 15">
          <a:extLst>
            <a:ext uri="{FF2B5EF4-FFF2-40B4-BE49-F238E27FC236}">
              <a16:creationId xmlns:a16="http://schemas.microsoft.com/office/drawing/2014/main" id="{00000000-0008-0000-1300-000063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220" name="Text Box 15">
          <a:extLst>
            <a:ext uri="{FF2B5EF4-FFF2-40B4-BE49-F238E27FC236}">
              <a16:creationId xmlns:a16="http://schemas.microsoft.com/office/drawing/2014/main" id="{00000000-0008-0000-1300-000064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221" name="Text Box 15">
          <a:extLst>
            <a:ext uri="{FF2B5EF4-FFF2-40B4-BE49-F238E27FC236}">
              <a16:creationId xmlns:a16="http://schemas.microsoft.com/office/drawing/2014/main" id="{00000000-0008-0000-1300-000065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222" name="Text Box 15">
          <a:extLst>
            <a:ext uri="{FF2B5EF4-FFF2-40B4-BE49-F238E27FC236}">
              <a16:creationId xmlns:a16="http://schemas.microsoft.com/office/drawing/2014/main" id="{00000000-0008-0000-1300-000066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23" name="Text Box 15">
          <a:extLst>
            <a:ext uri="{FF2B5EF4-FFF2-40B4-BE49-F238E27FC236}">
              <a16:creationId xmlns:a16="http://schemas.microsoft.com/office/drawing/2014/main" id="{00000000-0008-0000-1300-000067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24" name="Text Box 15">
          <a:extLst>
            <a:ext uri="{FF2B5EF4-FFF2-40B4-BE49-F238E27FC236}">
              <a16:creationId xmlns:a16="http://schemas.microsoft.com/office/drawing/2014/main" id="{00000000-0008-0000-1300-000068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25" name="Text Box 15">
          <a:extLst>
            <a:ext uri="{FF2B5EF4-FFF2-40B4-BE49-F238E27FC236}">
              <a16:creationId xmlns:a16="http://schemas.microsoft.com/office/drawing/2014/main" id="{00000000-0008-0000-1300-000069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26" name="Text Box 15">
          <a:extLst>
            <a:ext uri="{FF2B5EF4-FFF2-40B4-BE49-F238E27FC236}">
              <a16:creationId xmlns:a16="http://schemas.microsoft.com/office/drawing/2014/main" id="{00000000-0008-0000-1300-00006A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27" name="Text Box 15">
          <a:extLst>
            <a:ext uri="{FF2B5EF4-FFF2-40B4-BE49-F238E27FC236}">
              <a16:creationId xmlns:a16="http://schemas.microsoft.com/office/drawing/2014/main" id="{00000000-0008-0000-1300-00006B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28" name="Text Box 15">
          <a:extLst>
            <a:ext uri="{FF2B5EF4-FFF2-40B4-BE49-F238E27FC236}">
              <a16:creationId xmlns:a16="http://schemas.microsoft.com/office/drawing/2014/main" id="{00000000-0008-0000-1300-00006C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29" name="Text Box 15">
          <a:extLst>
            <a:ext uri="{FF2B5EF4-FFF2-40B4-BE49-F238E27FC236}">
              <a16:creationId xmlns:a16="http://schemas.microsoft.com/office/drawing/2014/main" id="{00000000-0008-0000-1300-00006D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30" name="Text Box 15">
          <a:extLst>
            <a:ext uri="{FF2B5EF4-FFF2-40B4-BE49-F238E27FC236}">
              <a16:creationId xmlns:a16="http://schemas.microsoft.com/office/drawing/2014/main" id="{00000000-0008-0000-1300-00006E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31" name="Text Box 15">
          <a:extLst>
            <a:ext uri="{FF2B5EF4-FFF2-40B4-BE49-F238E27FC236}">
              <a16:creationId xmlns:a16="http://schemas.microsoft.com/office/drawing/2014/main" id="{00000000-0008-0000-1300-00006F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32" name="Text Box 15">
          <a:extLst>
            <a:ext uri="{FF2B5EF4-FFF2-40B4-BE49-F238E27FC236}">
              <a16:creationId xmlns:a16="http://schemas.microsoft.com/office/drawing/2014/main" id="{00000000-0008-0000-1300-000070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33" name="Text Box 15">
          <a:extLst>
            <a:ext uri="{FF2B5EF4-FFF2-40B4-BE49-F238E27FC236}">
              <a16:creationId xmlns:a16="http://schemas.microsoft.com/office/drawing/2014/main" id="{00000000-0008-0000-1300-000071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234" name="Text Box 15">
          <a:extLst>
            <a:ext uri="{FF2B5EF4-FFF2-40B4-BE49-F238E27FC236}">
              <a16:creationId xmlns:a16="http://schemas.microsoft.com/office/drawing/2014/main" id="{00000000-0008-0000-1300-000072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235" name="Text Box 15">
          <a:extLst>
            <a:ext uri="{FF2B5EF4-FFF2-40B4-BE49-F238E27FC236}">
              <a16:creationId xmlns:a16="http://schemas.microsoft.com/office/drawing/2014/main" id="{00000000-0008-0000-1300-000073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236" name="Text Box 15">
          <a:extLst>
            <a:ext uri="{FF2B5EF4-FFF2-40B4-BE49-F238E27FC236}">
              <a16:creationId xmlns:a16="http://schemas.microsoft.com/office/drawing/2014/main" id="{00000000-0008-0000-1300-000074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37" name="Text Box 15">
          <a:extLst>
            <a:ext uri="{FF2B5EF4-FFF2-40B4-BE49-F238E27FC236}">
              <a16:creationId xmlns:a16="http://schemas.microsoft.com/office/drawing/2014/main" id="{00000000-0008-0000-1300-000075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38" name="Text Box 15">
          <a:extLst>
            <a:ext uri="{FF2B5EF4-FFF2-40B4-BE49-F238E27FC236}">
              <a16:creationId xmlns:a16="http://schemas.microsoft.com/office/drawing/2014/main" id="{00000000-0008-0000-1300-000076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39" name="Text Box 15">
          <a:extLst>
            <a:ext uri="{FF2B5EF4-FFF2-40B4-BE49-F238E27FC236}">
              <a16:creationId xmlns:a16="http://schemas.microsoft.com/office/drawing/2014/main" id="{00000000-0008-0000-1300-000077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40" name="Text Box 15">
          <a:extLst>
            <a:ext uri="{FF2B5EF4-FFF2-40B4-BE49-F238E27FC236}">
              <a16:creationId xmlns:a16="http://schemas.microsoft.com/office/drawing/2014/main" id="{00000000-0008-0000-1300-000078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41" name="Text Box 15">
          <a:extLst>
            <a:ext uri="{FF2B5EF4-FFF2-40B4-BE49-F238E27FC236}">
              <a16:creationId xmlns:a16="http://schemas.microsoft.com/office/drawing/2014/main" id="{00000000-0008-0000-1300-000079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42" name="Text Box 15">
          <a:extLst>
            <a:ext uri="{FF2B5EF4-FFF2-40B4-BE49-F238E27FC236}">
              <a16:creationId xmlns:a16="http://schemas.microsoft.com/office/drawing/2014/main" id="{00000000-0008-0000-1300-00007A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43" name="Text Box 15">
          <a:extLst>
            <a:ext uri="{FF2B5EF4-FFF2-40B4-BE49-F238E27FC236}">
              <a16:creationId xmlns:a16="http://schemas.microsoft.com/office/drawing/2014/main" id="{00000000-0008-0000-1300-00007B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44" name="Text Box 15">
          <a:extLst>
            <a:ext uri="{FF2B5EF4-FFF2-40B4-BE49-F238E27FC236}">
              <a16:creationId xmlns:a16="http://schemas.microsoft.com/office/drawing/2014/main" id="{00000000-0008-0000-1300-00007C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45" name="Text Box 15">
          <a:extLst>
            <a:ext uri="{FF2B5EF4-FFF2-40B4-BE49-F238E27FC236}">
              <a16:creationId xmlns:a16="http://schemas.microsoft.com/office/drawing/2014/main" id="{00000000-0008-0000-1300-00007D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46" name="Text Box 15">
          <a:extLst>
            <a:ext uri="{FF2B5EF4-FFF2-40B4-BE49-F238E27FC236}">
              <a16:creationId xmlns:a16="http://schemas.microsoft.com/office/drawing/2014/main" id="{00000000-0008-0000-1300-00007E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47" name="Text Box 15">
          <a:extLst>
            <a:ext uri="{FF2B5EF4-FFF2-40B4-BE49-F238E27FC236}">
              <a16:creationId xmlns:a16="http://schemas.microsoft.com/office/drawing/2014/main" id="{00000000-0008-0000-1300-00007F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248" name="Text Box 15">
          <a:extLst>
            <a:ext uri="{FF2B5EF4-FFF2-40B4-BE49-F238E27FC236}">
              <a16:creationId xmlns:a16="http://schemas.microsoft.com/office/drawing/2014/main" id="{00000000-0008-0000-1300-000080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249" name="Text Box 15">
          <a:extLst>
            <a:ext uri="{FF2B5EF4-FFF2-40B4-BE49-F238E27FC236}">
              <a16:creationId xmlns:a16="http://schemas.microsoft.com/office/drawing/2014/main" id="{00000000-0008-0000-1300-000081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250" name="Text Box 15">
          <a:extLst>
            <a:ext uri="{FF2B5EF4-FFF2-40B4-BE49-F238E27FC236}">
              <a16:creationId xmlns:a16="http://schemas.microsoft.com/office/drawing/2014/main" id="{00000000-0008-0000-1300-000082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251" name="Text Box 15">
          <a:extLst>
            <a:ext uri="{FF2B5EF4-FFF2-40B4-BE49-F238E27FC236}">
              <a16:creationId xmlns:a16="http://schemas.microsoft.com/office/drawing/2014/main" id="{00000000-0008-0000-1300-000083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252" name="Text Box 15">
          <a:extLst>
            <a:ext uri="{FF2B5EF4-FFF2-40B4-BE49-F238E27FC236}">
              <a16:creationId xmlns:a16="http://schemas.microsoft.com/office/drawing/2014/main" id="{00000000-0008-0000-1300-000084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253" name="Text Box 15">
          <a:extLst>
            <a:ext uri="{FF2B5EF4-FFF2-40B4-BE49-F238E27FC236}">
              <a16:creationId xmlns:a16="http://schemas.microsoft.com/office/drawing/2014/main" id="{00000000-0008-0000-1300-000085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54" name="Text Box 15">
          <a:extLst>
            <a:ext uri="{FF2B5EF4-FFF2-40B4-BE49-F238E27FC236}">
              <a16:creationId xmlns:a16="http://schemas.microsoft.com/office/drawing/2014/main" id="{00000000-0008-0000-1300-000086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55" name="Text Box 15">
          <a:extLst>
            <a:ext uri="{FF2B5EF4-FFF2-40B4-BE49-F238E27FC236}">
              <a16:creationId xmlns:a16="http://schemas.microsoft.com/office/drawing/2014/main" id="{00000000-0008-0000-1300-000087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56" name="Text Box 15">
          <a:extLst>
            <a:ext uri="{FF2B5EF4-FFF2-40B4-BE49-F238E27FC236}">
              <a16:creationId xmlns:a16="http://schemas.microsoft.com/office/drawing/2014/main" id="{00000000-0008-0000-1300-000088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57" name="Text Box 15">
          <a:extLst>
            <a:ext uri="{FF2B5EF4-FFF2-40B4-BE49-F238E27FC236}">
              <a16:creationId xmlns:a16="http://schemas.microsoft.com/office/drawing/2014/main" id="{00000000-0008-0000-1300-000089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58" name="Text Box 15">
          <a:extLst>
            <a:ext uri="{FF2B5EF4-FFF2-40B4-BE49-F238E27FC236}">
              <a16:creationId xmlns:a16="http://schemas.microsoft.com/office/drawing/2014/main" id="{00000000-0008-0000-1300-00008A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59" name="Text Box 15">
          <a:extLst>
            <a:ext uri="{FF2B5EF4-FFF2-40B4-BE49-F238E27FC236}">
              <a16:creationId xmlns:a16="http://schemas.microsoft.com/office/drawing/2014/main" id="{00000000-0008-0000-1300-00008B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60" name="Text Box 15">
          <a:extLst>
            <a:ext uri="{FF2B5EF4-FFF2-40B4-BE49-F238E27FC236}">
              <a16:creationId xmlns:a16="http://schemas.microsoft.com/office/drawing/2014/main" id="{00000000-0008-0000-1300-00008C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61" name="Text Box 15">
          <a:extLst>
            <a:ext uri="{FF2B5EF4-FFF2-40B4-BE49-F238E27FC236}">
              <a16:creationId xmlns:a16="http://schemas.microsoft.com/office/drawing/2014/main" id="{00000000-0008-0000-1300-00008D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62" name="Text Box 15">
          <a:extLst>
            <a:ext uri="{FF2B5EF4-FFF2-40B4-BE49-F238E27FC236}">
              <a16:creationId xmlns:a16="http://schemas.microsoft.com/office/drawing/2014/main" id="{00000000-0008-0000-1300-00008E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63" name="Text Box 15">
          <a:extLst>
            <a:ext uri="{FF2B5EF4-FFF2-40B4-BE49-F238E27FC236}">
              <a16:creationId xmlns:a16="http://schemas.microsoft.com/office/drawing/2014/main" id="{00000000-0008-0000-1300-00008F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64" name="Text Box 15">
          <a:extLst>
            <a:ext uri="{FF2B5EF4-FFF2-40B4-BE49-F238E27FC236}">
              <a16:creationId xmlns:a16="http://schemas.microsoft.com/office/drawing/2014/main" id="{00000000-0008-0000-1300-000090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65" name="Text Box 15">
          <a:extLst>
            <a:ext uri="{FF2B5EF4-FFF2-40B4-BE49-F238E27FC236}">
              <a16:creationId xmlns:a16="http://schemas.microsoft.com/office/drawing/2014/main" id="{00000000-0008-0000-1300-000091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66" name="Text Box 15">
          <a:extLst>
            <a:ext uri="{FF2B5EF4-FFF2-40B4-BE49-F238E27FC236}">
              <a16:creationId xmlns:a16="http://schemas.microsoft.com/office/drawing/2014/main" id="{00000000-0008-0000-1300-000092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267" name="Text Box 15">
          <a:extLst>
            <a:ext uri="{FF2B5EF4-FFF2-40B4-BE49-F238E27FC236}">
              <a16:creationId xmlns:a16="http://schemas.microsoft.com/office/drawing/2014/main" id="{00000000-0008-0000-1300-000093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268" name="Text Box 15">
          <a:extLst>
            <a:ext uri="{FF2B5EF4-FFF2-40B4-BE49-F238E27FC236}">
              <a16:creationId xmlns:a16="http://schemas.microsoft.com/office/drawing/2014/main" id="{00000000-0008-0000-1300-000094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269" name="Text Box 15">
          <a:extLst>
            <a:ext uri="{FF2B5EF4-FFF2-40B4-BE49-F238E27FC236}">
              <a16:creationId xmlns:a16="http://schemas.microsoft.com/office/drawing/2014/main" id="{00000000-0008-0000-1300-000095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70" name="Text Box 15">
          <a:extLst>
            <a:ext uri="{FF2B5EF4-FFF2-40B4-BE49-F238E27FC236}">
              <a16:creationId xmlns:a16="http://schemas.microsoft.com/office/drawing/2014/main" id="{00000000-0008-0000-1300-000096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71" name="Text Box 15">
          <a:extLst>
            <a:ext uri="{FF2B5EF4-FFF2-40B4-BE49-F238E27FC236}">
              <a16:creationId xmlns:a16="http://schemas.microsoft.com/office/drawing/2014/main" id="{00000000-0008-0000-1300-000097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72" name="Text Box 15">
          <a:extLst>
            <a:ext uri="{FF2B5EF4-FFF2-40B4-BE49-F238E27FC236}">
              <a16:creationId xmlns:a16="http://schemas.microsoft.com/office/drawing/2014/main" id="{00000000-0008-0000-1300-000098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73" name="Text Box 15">
          <a:extLst>
            <a:ext uri="{FF2B5EF4-FFF2-40B4-BE49-F238E27FC236}">
              <a16:creationId xmlns:a16="http://schemas.microsoft.com/office/drawing/2014/main" id="{00000000-0008-0000-1300-000099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74" name="Text Box 15">
          <a:extLst>
            <a:ext uri="{FF2B5EF4-FFF2-40B4-BE49-F238E27FC236}">
              <a16:creationId xmlns:a16="http://schemas.microsoft.com/office/drawing/2014/main" id="{00000000-0008-0000-1300-00009A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75" name="Text Box 15">
          <a:extLst>
            <a:ext uri="{FF2B5EF4-FFF2-40B4-BE49-F238E27FC236}">
              <a16:creationId xmlns:a16="http://schemas.microsoft.com/office/drawing/2014/main" id="{00000000-0008-0000-1300-00009B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76" name="Text Box 15">
          <a:extLst>
            <a:ext uri="{FF2B5EF4-FFF2-40B4-BE49-F238E27FC236}">
              <a16:creationId xmlns:a16="http://schemas.microsoft.com/office/drawing/2014/main" id="{00000000-0008-0000-1300-00009C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77" name="Text Box 15">
          <a:extLst>
            <a:ext uri="{FF2B5EF4-FFF2-40B4-BE49-F238E27FC236}">
              <a16:creationId xmlns:a16="http://schemas.microsoft.com/office/drawing/2014/main" id="{00000000-0008-0000-1300-00009D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78" name="Text Box 15">
          <a:extLst>
            <a:ext uri="{FF2B5EF4-FFF2-40B4-BE49-F238E27FC236}">
              <a16:creationId xmlns:a16="http://schemas.microsoft.com/office/drawing/2014/main" id="{00000000-0008-0000-1300-00009E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79" name="Text Box 15">
          <a:extLst>
            <a:ext uri="{FF2B5EF4-FFF2-40B4-BE49-F238E27FC236}">
              <a16:creationId xmlns:a16="http://schemas.microsoft.com/office/drawing/2014/main" id="{00000000-0008-0000-1300-00009F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80" name="Text Box 15">
          <a:extLst>
            <a:ext uri="{FF2B5EF4-FFF2-40B4-BE49-F238E27FC236}">
              <a16:creationId xmlns:a16="http://schemas.microsoft.com/office/drawing/2014/main" id="{00000000-0008-0000-1300-0000A0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281" name="Text Box 15">
          <a:extLst>
            <a:ext uri="{FF2B5EF4-FFF2-40B4-BE49-F238E27FC236}">
              <a16:creationId xmlns:a16="http://schemas.microsoft.com/office/drawing/2014/main" id="{00000000-0008-0000-1300-0000A1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282" name="Text Box 15">
          <a:extLst>
            <a:ext uri="{FF2B5EF4-FFF2-40B4-BE49-F238E27FC236}">
              <a16:creationId xmlns:a16="http://schemas.microsoft.com/office/drawing/2014/main" id="{00000000-0008-0000-1300-0000A2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283" name="Text Box 15">
          <a:extLst>
            <a:ext uri="{FF2B5EF4-FFF2-40B4-BE49-F238E27FC236}">
              <a16:creationId xmlns:a16="http://schemas.microsoft.com/office/drawing/2014/main" id="{00000000-0008-0000-1300-0000A3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284" name="Text Box 15">
          <a:extLst>
            <a:ext uri="{FF2B5EF4-FFF2-40B4-BE49-F238E27FC236}">
              <a16:creationId xmlns:a16="http://schemas.microsoft.com/office/drawing/2014/main" id="{00000000-0008-0000-1300-0000A4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285" name="Text Box 15">
          <a:extLst>
            <a:ext uri="{FF2B5EF4-FFF2-40B4-BE49-F238E27FC236}">
              <a16:creationId xmlns:a16="http://schemas.microsoft.com/office/drawing/2014/main" id="{00000000-0008-0000-1300-0000A5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286" name="Text Box 15">
          <a:extLst>
            <a:ext uri="{FF2B5EF4-FFF2-40B4-BE49-F238E27FC236}">
              <a16:creationId xmlns:a16="http://schemas.microsoft.com/office/drawing/2014/main" id="{00000000-0008-0000-1300-0000A6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287" name="Text Box 15">
          <a:extLst>
            <a:ext uri="{FF2B5EF4-FFF2-40B4-BE49-F238E27FC236}">
              <a16:creationId xmlns:a16="http://schemas.microsoft.com/office/drawing/2014/main" id="{00000000-0008-0000-1300-0000A7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288" name="Text Box 15">
          <a:extLst>
            <a:ext uri="{FF2B5EF4-FFF2-40B4-BE49-F238E27FC236}">
              <a16:creationId xmlns:a16="http://schemas.microsoft.com/office/drawing/2014/main" id="{00000000-0008-0000-1300-0000A8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289" name="Text Box 15">
          <a:extLst>
            <a:ext uri="{FF2B5EF4-FFF2-40B4-BE49-F238E27FC236}">
              <a16:creationId xmlns:a16="http://schemas.microsoft.com/office/drawing/2014/main" id="{00000000-0008-0000-1300-0000A9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90" name="Text Box 15">
          <a:extLst>
            <a:ext uri="{FF2B5EF4-FFF2-40B4-BE49-F238E27FC236}">
              <a16:creationId xmlns:a16="http://schemas.microsoft.com/office/drawing/2014/main" id="{00000000-0008-0000-1300-0000AA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91" name="Text Box 15">
          <a:extLst>
            <a:ext uri="{FF2B5EF4-FFF2-40B4-BE49-F238E27FC236}">
              <a16:creationId xmlns:a16="http://schemas.microsoft.com/office/drawing/2014/main" id="{00000000-0008-0000-1300-0000AB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92" name="Text Box 15">
          <a:extLst>
            <a:ext uri="{FF2B5EF4-FFF2-40B4-BE49-F238E27FC236}">
              <a16:creationId xmlns:a16="http://schemas.microsoft.com/office/drawing/2014/main" id="{00000000-0008-0000-1300-0000AC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93" name="Text Box 15">
          <a:extLst>
            <a:ext uri="{FF2B5EF4-FFF2-40B4-BE49-F238E27FC236}">
              <a16:creationId xmlns:a16="http://schemas.microsoft.com/office/drawing/2014/main" id="{00000000-0008-0000-1300-0000AD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294" name="Text Box 15">
          <a:extLst>
            <a:ext uri="{FF2B5EF4-FFF2-40B4-BE49-F238E27FC236}">
              <a16:creationId xmlns:a16="http://schemas.microsoft.com/office/drawing/2014/main" id="{00000000-0008-0000-1300-0000AE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295" name="Text Box 15">
          <a:extLst>
            <a:ext uri="{FF2B5EF4-FFF2-40B4-BE49-F238E27FC236}">
              <a16:creationId xmlns:a16="http://schemas.microsoft.com/office/drawing/2014/main" id="{00000000-0008-0000-1300-0000AF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96" name="Text Box 15">
          <a:extLst>
            <a:ext uri="{FF2B5EF4-FFF2-40B4-BE49-F238E27FC236}">
              <a16:creationId xmlns:a16="http://schemas.microsoft.com/office/drawing/2014/main" id="{00000000-0008-0000-1300-0000B0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97" name="Text Box 15">
          <a:extLst>
            <a:ext uri="{FF2B5EF4-FFF2-40B4-BE49-F238E27FC236}">
              <a16:creationId xmlns:a16="http://schemas.microsoft.com/office/drawing/2014/main" id="{00000000-0008-0000-1300-0000B1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298" name="Text Box 15">
          <a:extLst>
            <a:ext uri="{FF2B5EF4-FFF2-40B4-BE49-F238E27FC236}">
              <a16:creationId xmlns:a16="http://schemas.microsoft.com/office/drawing/2014/main" id="{00000000-0008-0000-1300-0000B2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299" name="Text Box 15">
          <a:extLst>
            <a:ext uri="{FF2B5EF4-FFF2-40B4-BE49-F238E27FC236}">
              <a16:creationId xmlns:a16="http://schemas.microsoft.com/office/drawing/2014/main" id="{00000000-0008-0000-1300-0000B3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00" name="Text Box 15">
          <a:extLst>
            <a:ext uri="{FF2B5EF4-FFF2-40B4-BE49-F238E27FC236}">
              <a16:creationId xmlns:a16="http://schemas.microsoft.com/office/drawing/2014/main" id="{00000000-0008-0000-1300-0000B4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01" name="Text Box 15">
          <a:extLst>
            <a:ext uri="{FF2B5EF4-FFF2-40B4-BE49-F238E27FC236}">
              <a16:creationId xmlns:a16="http://schemas.microsoft.com/office/drawing/2014/main" id="{00000000-0008-0000-1300-0000B5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02" name="Text Box 15">
          <a:extLst>
            <a:ext uri="{FF2B5EF4-FFF2-40B4-BE49-F238E27FC236}">
              <a16:creationId xmlns:a16="http://schemas.microsoft.com/office/drawing/2014/main" id="{00000000-0008-0000-1300-0000B6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03" name="Text Box 15">
          <a:extLst>
            <a:ext uri="{FF2B5EF4-FFF2-40B4-BE49-F238E27FC236}">
              <a16:creationId xmlns:a16="http://schemas.microsoft.com/office/drawing/2014/main" id="{00000000-0008-0000-1300-0000B7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04" name="Text Box 15">
          <a:extLst>
            <a:ext uri="{FF2B5EF4-FFF2-40B4-BE49-F238E27FC236}">
              <a16:creationId xmlns:a16="http://schemas.microsoft.com/office/drawing/2014/main" id="{00000000-0008-0000-1300-0000B8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05" name="Text Box 15">
          <a:extLst>
            <a:ext uri="{FF2B5EF4-FFF2-40B4-BE49-F238E27FC236}">
              <a16:creationId xmlns:a16="http://schemas.microsoft.com/office/drawing/2014/main" id="{00000000-0008-0000-1300-0000B9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06" name="Text Box 15">
          <a:extLst>
            <a:ext uri="{FF2B5EF4-FFF2-40B4-BE49-F238E27FC236}">
              <a16:creationId xmlns:a16="http://schemas.microsoft.com/office/drawing/2014/main" id="{00000000-0008-0000-1300-0000BA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07" name="Text Box 15">
          <a:extLst>
            <a:ext uri="{FF2B5EF4-FFF2-40B4-BE49-F238E27FC236}">
              <a16:creationId xmlns:a16="http://schemas.microsoft.com/office/drawing/2014/main" id="{00000000-0008-0000-1300-0000BB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08" name="Text Box 15">
          <a:extLst>
            <a:ext uri="{FF2B5EF4-FFF2-40B4-BE49-F238E27FC236}">
              <a16:creationId xmlns:a16="http://schemas.microsoft.com/office/drawing/2014/main" id="{00000000-0008-0000-1300-0000BC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09" name="Text Box 15">
          <a:extLst>
            <a:ext uri="{FF2B5EF4-FFF2-40B4-BE49-F238E27FC236}">
              <a16:creationId xmlns:a16="http://schemas.microsoft.com/office/drawing/2014/main" id="{00000000-0008-0000-1300-0000BD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10" name="Text Box 15">
          <a:extLst>
            <a:ext uri="{FF2B5EF4-FFF2-40B4-BE49-F238E27FC236}">
              <a16:creationId xmlns:a16="http://schemas.microsoft.com/office/drawing/2014/main" id="{00000000-0008-0000-1300-0000BE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11" name="Text Box 15">
          <a:extLst>
            <a:ext uri="{FF2B5EF4-FFF2-40B4-BE49-F238E27FC236}">
              <a16:creationId xmlns:a16="http://schemas.microsoft.com/office/drawing/2014/main" id="{00000000-0008-0000-1300-0000BF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12" name="Text Box 15">
          <a:extLst>
            <a:ext uri="{FF2B5EF4-FFF2-40B4-BE49-F238E27FC236}">
              <a16:creationId xmlns:a16="http://schemas.microsoft.com/office/drawing/2014/main" id="{00000000-0008-0000-1300-0000C0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13" name="Text Box 15">
          <a:extLst>
            <a:ext uri="{FF2B5EF4-FFF2-40B4-BE49-F238E27FC236}">
              <a16:creationId xmlns:a16="http://schemas.microsoft.com/office/drawing/2014/main" id="{00000000-0008-0000-1300-0000C1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314" name="Text Box 15">
          <a:extLst>
            <a:ext uri="{FF2B5EF4-FFF2-40B4-BE49-F238E27FC236}">
              <a16:creationId xmlns:a16="http://schemas.microsoft.com/office/drawing/2014/main" id="{00000000-0008-0000-1300-0000C2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315" name="Text Box 15">
          <a:extLst>
            <a:ext uri="{FF2B5EF4-FFF2-40B4-BE49-F238E27FC236}">
              <a16:creationId xmlns:a16="http://schemas.microsoft.com/office/drawing/2014/main" id="{00000000-0008-0000-1300-0000C3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316" name="Text Box 15">
          <a:extLst>
            <a:ext uri="{FF2B5EF4-FFF2-40B4-BE49-F238E27FC236}">
              <a16:creationId xmlns:a16="http://schemas.microsoft.com/office/drawing/2014/main" id="{00000000-0008-0000-1300-0000C4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317" name="Text Box 15">
          <a:extLst>
            <a:ext uri="{FF2B5EF4-FFF2-40B4-BE49-F238E27FC236}">
              <a16:creationId xmlns:a16="http://schemas.microsoft.com/office/drawing/2014/main" id="{00000000-0008-0000-1300-0000C5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318" name="Text Box 15">
          <a:extLst>
            <a:ext uri="{FF2B5EF4-FFF2-40B4-BE49-F238E27FC236}">
              <a16:creationId xmlns:a16="http://schemas.microsoft.com/office/drawing/2014/main" id="{00000000-0008-0000-1300-0000C6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319" name="Text Box 15">
          <a:extLst>
            <a:ext uri="{FF2B5EF4-FFF2-40B4-BE49-F238E27FC236}">
              <a16:creationId xmlns:a16="http://schemas.microsoft.com/office/drawing/2014/main" id="{00000000-0008-0000-1300-0000C7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20" name="Text Box 15">
          <a:extLst>
            <a:ext uri="{FF2B5EF4-FFF2-40B4-BE49-F238E27FC236}">
              <a16:creationId xmlns:a16="http://schemas.microsoft.com/office/drawing/2014/main" id="{00000000-0008-0000-1300-0000C8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21" name="Text Box 15">
          <a:extLst>
            <a:ext uri="{FF2B5EF4-FFF2-40B4-BE49-F238E27FC236}">
              <a16:creationId xmlns:a16="http://schemas.microsoft.com/office/drawing/2014/main" id="{00000000-0008-0000-1300-0000C9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22" name="Text Box 15">
          <a:extLst>
            <a:ext uri="{FF2B5EF4-FFF2-40B4-BE49-F238E27FC236}">
              <a16:creationId xmlns:a16="http://schemas.microsoft.com/office/drawing/2014/main" id="{00000000-0008-0000-1300-0000CA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23" name="Text Box 15">
          <a:extLst>
            <a:ext uri="{FF2B5EF4-FFF2-40B4-BE49-F238E27FC236}">
              <a16:creationId xmlns:a16="http://schemas.microsoft.com/office/drawing/2014/main" id="{00000000-0008-0000-1300-0000CB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24" name="Text Box 15">
          <a:extLst>
            <a:ext uri="{FF2B5EF4-FFF2-40B4-BE49-F238E27FC236}">
              <a16:creationId xmlns:a16="http://schemas.microsoft.com/office/drawing/2014/main" id="{00000000-0008-0000-1300-0000CC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25" name="Text Box 15">
          <a:extLst>
            <a:ext uri="{FF2B5EF4-FFF2-40B4-BE49-F238E27FC236}">
              <a16:creationId xmlns:a16="http://schemas.microsoft.com/office/drawing/2014/main" id="{00000000-0008-0000-1300-0000CD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26" name="Text Box 15">
          <a:extLst>
            <a:ext uri="{FF2B5EF4-FFF2-40B4-BE49-F238E27FC236}">
              <a16:creationId xmlns:a16="http://schemas.microsoft.com/office/drawing/2014/main" id="{00000000-0008-0000-1300-0000CE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27" name="Text Box 15">
          <a:extLst>
            <a:ext uri="{FF2B5EF4-FFF2-40B4-BE49-F238E27FC236}">
              <a16:creationId xmlns:a16="http://schemas.microsoft.com/office/drawing/2014/main" id="{00000000-0008-0000-1300-0000CF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28" name="Text Box 15">
          <a:extLst>
            <a:ext uri="{FF2B5EF4-FFF2-40B4-BE49-F238E27FC236}">
              <a16:creationId xmlns:a16="http://schemas.microsoft.com/office/drawing/2014/main" id="{00000000-0008-0000-1300-0000D0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29" name="Text Box 15">
          <a:extLst>
            <a:ext uri="{FF2B5EF4-FFF2-40B4-BE49-F238E27FC236}">
              <a16:creationId xmlns:a16="http://schemas.microsoft.com/office/drawing/2014/main" id="{00000000-0008-0000-1300-0000D1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602"/>
    <xdr:sp macro="" textlink="">
      <xdr:nvSpPr>
        <xdr:cNvPr id="5330" name="Text Box 15">
          <a:extLst>
            <a:ext uri="{FF2B5EF4-FFF2-40B4-BE49-F238E27FC236}">
              <a16:creationId xmlns:a16="http://schemas.microsoft.com/office/drawing/2014/main" id="{00000000-0008-0000-1300-0000D214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331" name="Text Box 15">
          <a:extLst>
            <a:ext uri="{FF2B5EF4-FFF2-40B4-BE49-F238E27FC236}">
              <a16:creationId xmlns:a16="http://schemas.microsoft.com/office/drawing/2014/main" id="{00000000-0008-0000-1300-0000D3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332" name="Text Box 15">
          <a:extLst>
            <a:ext uri="{FF2B5EF4-FFF2-40B4-BE49-F238E27FC236}">
              <a16:creationId xmlns:a16="http://schemas.microsoft.com/office/drawing/2014/main" id="{00000000-0008-0000-1300-0000D4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8101"/>
    <xdr:sp macro="" textlink="">
      <xdr:nvSpPr>
        <xdr:cNvPr id="5333" name="Text Box 15">
          <a:extLst>
            <a:ext uri="{FF2B5EF4-FFF2-40B4-BE49-F238E27FC236}">
              <a16:creationId xmlns:a16="http://schemas.microsoft.com/office/drawing/2014/main" id="{00000000-0008-0000-1300-0000D514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334" name="Text Box 15">
          <a:extLst>
            <a:ext uri="{FF2B5EF4-FFF2-40B4-BE49-F238E27FC236}">
              <a16:creationId xmlns:a16="http://schemas.microsoft.com/office/drawing/2014/main" id="{00000000-0008-0000-1300-0000D6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335" name="Text Box 15">
          <a:extLst>
            <a:ext uri="{FF2B5EF4-FFF2-40B4-BE49-F238E27FC236}">
              <a16:creationId xmlns:a16="http://schemas.microsoft.com/office/drawing/2014/main" id="{00000000-0008-0000-1300-0000D7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336" name="Text Box 15">
          <a:extLst>
            <a:ext uri="{FF2B5EF4-FFF2-40B4-BE49-F238E27FC236}">
              <a16:creationId xmlns:a16="http://schemas.microsoft.com/office/drawing/2014/main" id="{00000000-0008-0000-1300-0000D8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337" name="Text Box 15">
          <a:extLst>
            <a:ext uri="{FF2B5EF4-FFF2-40B4-BE49-F238E27FC236}">
              <a16:creationId xmlns:a16="http://schemas.microsoft.com/office/drawing/2014/main" id="{00000000-0008-0000-1300-0000D9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338" name="Text Box 15">
          <a:extLst>
            <a:ext uri="{FF2B5EF4-FFF2-40B4-BE49-F238E27FC236}">
              <a16:creationId xmlns:a16="http://schemas.microsoft.com/office/drawing/2014/main" id="{00000000-0008-0000-1300-0000DA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39" name="Text Box 15">
          <a:extLst>
            <a:ext uri="{FF2B5EF4-FFF2-40B4-BE49-F238E27FC236}">
              <a16:creationId xmlns:a16="http://schemas.microsoft.com/office/drawing/2014/main" id="{00000000-0008-0000-1300-0000DB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40" name="Text Box 15">
          <a:extLst>
            <a:ext uri="{FF2B5EF4-FFF2-40B4-BE49-F238E27FC236}">
              <a16:creationId xmlns:a16="http://schemas.microsoft.com/office/drawing/2014/main" id="{00000000-0008-0000-1300-0000DC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341" name="Text Box 15">
          <a:extLst>
            <a:ext uri="{FF2B5EF4-FFF2-40B4-BE49-F238E27FC236}">
              <a16:creationId xmlns:a16="http://schemas.microsoft.com/office/drawing/2014/main" id="{00000000-0008-0000-1300-0000DD14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42" name="Text Box 15">
          <a:extLst>
            <a:ext uri="{FF2B5EF4-FFF2-40B4-BE49-F238E27FC236}">
              <a16:creationId xmlns:a16="http://schemas.microsoft.com/office/drawing/2014/main" id="{00000000-0008-0000-1300-0000DE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43" name="Text Box 15">
          <a:extLst>
            <a:ext uri="{FF2B5EF4-FFF2-40B4-BE49-F238E27FC236}">
              <a16:creationId xmlns:a16="http://schemas.microsoft.com/office/drawing/2014/main" id="{00000000-0008-0000-1300-0000DF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44" name="Text Box 15">
          <a:extLst>
            <a:ext uri="{FF2B5EF4-FFF2-40B4-BE49-F238E27FC236}">
              <a16:creationId xmlns:a16="http://schemas.microsoft.com/office/drawing/2014/main" id="{00000000-0008-0000-1300-0000E0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45" name="Text Box 15">
          <a:extLst>
            <a:ext uri="{FF2B5EF4-FFF2-40B4-BE49-F238E27FC236}">
              <a16:creationId xmlns:a16="http://schemas.microsoft.com/office/drawing/2014/main" id="{00000000-0008-0000-1300-0000E1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46" name="Text Box 15">
          <a:extLst>
            <a:ext uri="{FF2B5EF4-FFF2-40B4-BE49-F238E27FC236}">
              <a16:creationId xmlns:a16="http://schemas.microsoft.com/office/drawing/2014/main" id="{00000000-0008-0000-1300-0000E2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47" name="Text Box 15">
          <a:extLst>
            <a:ext uri="{FF2B5EF4-FFF2-40B4-BE49-F238E27FC236}">
              <a16:creationId xmlns:a16="http://schemas.microsoft.com/office/drawing/2014/main" id="{00000000-0008-0000-1300-0000E3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48" name="Text Box 15">
          <a:extLst>
            <a:ext uri="{FF2B5EF4-FFF2-40B4-BE49-F238E27FC236}">
              <a16:creationId xmlns:a16="http://schemas.microsoft.com/office/drawing/2014/main" id="{00000000-0008-0000-1300-0000E4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49" name="Text Box 15">
          <a:extLst>
            <a:ext uri="{FF2B5EF4-FFF2-40B4-BE49-F238E27FC236}">
              <a16:creationId xmlns:a16="http://schemas.microsoft.com/office/drawing/2014/main" id="{00000000-0008-0000-1300-0000E5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50" name="Text Box 15">
          <a:extLst>
            <a:ext uri="{FF2B5EF4-FFF2-40B4-BE49-F238E27FC236}">
              <a16:creationId xmlns:a16="http://schemas.microsoft.com/office/drawing/2014/main" id="{00000000-0008-0000-1300-0000E6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351" name="Text Box 15">
          <a:extLst>
            <a:ext uri="{FF2B5EF4-FFF2-40B4-BE49-F238E27FC236}">
              <a16:creationId xmlns:a16="http://schemas.microsoft.com/office/drawing/2014/main" id="{00000000-0008-0000-1300-0000E7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352" name="Text Box 15">
          <a:extLst>
            <a:ext uri="{FF2B5EF4-FFF2-40B4-BE49-F238E27FC236}">
              <a16:creationId xmlns:a16="http://schemas.microsoft.com/office/drawing/2014/main" id="{00000000-0008-0000-1300-0000E8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353" name="Text Box 15">
          <a:extLst>
            <a:ext uri="{FF2B5EF4-FFF2-40B4-BE49-F238E27FC236}">
              <a16:creationId xmlns:a16="http://schemas.microsoft.com/office/drawing/2014/main" id="{00000000-0008-0000-1300-0000E9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354" name="Text Box 15">
          <a:extLst>
            <a:ext uri="{FF2B5EF4-FFF2-40B4-BE49-F238E27FC236}">
              <a16:creationId xmlns:a16="http://schemas.microsoft.com/office/drawing/2014/main" id="{00000000-0008-0000-1300-0000EA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355" name="Text Box 15">
          <a:extLst>
            <a:ext uri="{FF2B5EF4-FFF2-40B4-BE49-F238E27FC236}">
              <a16:creationId xmlns:a16="http://schemas.microsoft.com/office/drawing/2014/main" id="{00000000-0008-0000-1300-0000EB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356" name="Text Box 15">
          <a:extLst>
            <a:ext uri="{FF2B5EF4-FFF2-40B4-BE49-F238E27FC236}">
              <a16:creationId xmlns:a16="http://schemas.microsoft.com/office/drawing/2014/main" id="{00000000-0008-0000-1300-0000EC14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57" name="Text Box 15">
          <a:extLst>
            <a:ext uri="{FF2B5EF4-FFF2-40B4-BE49-F238E27FC236}">
              <a16:creationId xmlns:a16="http://schemas.microsoft.com/office/drawing/2014/main" id="{00000000-0008-0000-1300-0000ED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58" name="Text Box 15">
          <a:extLst>
            <a:ext uri="{FF2B5EF4-FFF2-40B4-BE49-F238E27FC236}">
              <a16:creationId xmlns:a16="http://schemas.microsoft.com/office/drawing/2014/main" id="{00000000-0008-0000-1300-0000EE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59" name="Text Box 15">
          <a:extLst>
            <a:ext uri="{FF2B5EF4-FFF2-40B4-BE49-F238E27FC236}">
              <a16:creationId xmlns:a16="http://schemas.microsoft.com/office/drawing/2014/main" id="{00000000-0008-0000-1300-0000EF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60" name="Text Box 15">
          <a:extLst>
            <a:ext uri="{FF2B5EF4-FFF2-40B4-BE49-F238E27FC236}">
              <a16:creationId xmlns:a16="http://schemas.microsoft.com/office/drawing/2014/main" id="{00000000-0008-0000-1300-0000F0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61" name="Text Box 15">
          <a:extLst>
            <a:ext uri="{FF2B5EF4-FFF2-40B4-BE49-F238E27FC236}">
              <a16:creationId xmlns:a16="http://schemas.microsoft.com/office/drawing/2014/main" id="{00000000-0008-0000-1300-0000F1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62" name="Text Box 15">
          <a:extLst>
            <a:ext uri="{FF2B5EF4-FFF2-40B4-BE49-F238E27FC236}">
              <a16:creationId xmlns:a16="http://schemas.microsoft.com/office/drawing/2014/main" id="{00000000-0008-0000-1300-0000F2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63" name="Text Box 15">
          <a:extLst>
            <a:ext uri="{FF2B5EF4-FFF2-40B4-BE49-F238E27FC236}">
              <a16:creationId xmlns:a16="http://schemas.microsoft.com/office/drawing/2014/main" id="{00000000-0008-0000-1300-0000F3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64" name="Text Box 15">
          <a:extLst>
            <a:ext uri="{FF2B5EF4-FFF2-40B4-BE49-F238E27FC236}">
              <a16:creationId xmlns:a16="http://schemas.microsoft.com/office/drawing/2014/main" id="{00000000-0008-0000-1300-0000F4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65" name="Text Box 15">
          <a:extLst>
            <a:ext uri="{FF2B5EF4-FFF2-40B4-BE49-F238E27FC236}">
              <a16:creationId xmlns:a16="http://schemas.microsoft.com/office/drawing/2014/main" id="{00000000-0008-0000-1300-0000F5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66" name="Text Box 15">
          <a:extLst>
            <a:ext uri="{FF2B5EF4-FFF2-40B4-BE49-F238E27FC236}">
              <a16:creationId xmlns:a16="http://schemas.microsoft.com/office/drawing/2014/main" id="{00000000-0008-0000-1300-0000F6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67" name="Text Box 15">
          <a:extLst>
            <a:ext uri="{FF2B5EF4-FFF2-40B4-BE49-F238E27FC236}">
              <a16:creationId xmlns:a16="http://schemas.microsoft.com/office/drawing/2014/main" id="{00000000-0008-0000-1300-0000F7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68" name="Text Box 15">
          <a:extLst>
            <a:ext uri="{FF2B5EF4-FFF2-40B4-BE49-F238E27FC236}">
              <a16:creationId xmlns:a16="http://schemas.microsoft.com/office/drawing/2014/main" id="{00000000-0008-0000-1300-0000F8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69" name="Text Box 15">
          <a:extLst>
            <a:ext uri="{FF2B5EF4-FFF2-40B4-BE49-F238E27FC236}">
              <a16:creationId xmlns:a16="http://schemas.microsoft.com/office/drawing/2014/main" id="{00000000-0008-0000-1300-0000F9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370" name="Text Box 15">
          <a:extLst>
            <a:ext uri="{FF2B5EF4-FFF2-40B4-BE49-F238E27FC236}">
              <a16:creationId xmlns:a16="http://schemas.microsoft.com/office/drawing/2014/main" id="{00000000-0008-0000-1300-0000FA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371" name="Text Box 15">
          <a:extLst>
            <a:ext uri="{FF2B5EF4-FFF2-40B4-BE49-F238E27FC236}">
              <a16:creationId xmlns:a16="http://schemas.microsoft.com/office/drawing/2014/main" id="{00000000-0008-0000-1300-0000FB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372" name="Text Box 15">
          <a:extLst>
            <a:ext uri="{FF2B5EF4-FFF2-40B4-BE49-F238E27FC236}">
              <a16:creationId xmlns:a16="http://schemas.microsoft.com/office/drawing/2014/main" id="{00000000-0008-0000-1300-0000FC14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73" name="Text Box 15">
          <a:extLst>
            <a:ext uri="{FF2B5EF4-FFF2-40B4-BE49-F238E27FC236}">
              <a16:creationId xmlns:a16="http://schemas.microsoft.com/office/drawing/2014/main" id="{00000000-0008-0000-1300-0000FD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74" name="Text Box 15">
          <a:extLst>
            <a:ext uri="{FF2B5EF4-FFF2-40B4-BE49-F238E27FC236}">
              <a16:creationId xmlns:a16="http://schemas.microsoft.com/office/drawing/2014/main" id="{00000000-0008-0000-1300-0000FE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75" name="Text Box 15">
          <a:extLst>
            <a:ext uri="{FF2B5EF4-FFF2-40B4-BE49-F238E27FC236}">
              <a16:creationId xmlns:a16="http://schemas.microsoft.com/office/drawing/2014/main" id="{00000000-0008-0000-1300-0000FF14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76" name="Text Box 15">
          <a:extLst>
            <a:ext uri="{FF2B5EF4-FFF2-40B4-BE49-F238E27FC236}">
              <a16:creationId xmlns:a16="http://schemas.microsoft.com/office/drawing/2014/main" id="{00000000-0008-0000-1300-000000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77" name="Text Box 15">
          <a:extLst>
            <a:ext uri="{FF2B5EF4-FFF2-40B4-BE49-F238E27FC236}">
              <a16:creationId xmlns:a16="http://schemas.microsoft.com/office/drawing/2014/main" id="{00000000-0008-0000-1300-000001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78" name="Text Box 15">
          <a:extLst>
            <a:ext uri="{FF2B5EF4-FFF2-40B4-BE49-F238E27FC236}">
              <a16:creationId xmlns:a16="http://schemas.microsoft.com/office/drawing/2014/main" id="{00000000-0008-0000-1300-000002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79" name="Text Box 15">
          <a:extLst>
            <a:ext uri="{FF2B5EF4-FFF2-40B4-BE49-F238E27FC236}">
              <a16:creationId xmlns:a16="http://schemas.microsoft.com/office/drawing/2014/main" id="{00000000-0008-0000-1300-000003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80" name="Text Box 15">
          <a:extLst>
            <a:ext uri="{FF2B5EF4-FFF2-40B4-BE49-F238E27FC236}">
              <a16:creationId xmlns:a16="http://schemas.microsoft.com/office/drawing/2014/main" id="{00000000-0008-0000-1300-000004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81" name="Text Box 15">
          <a:extLst>
            <a:ext uri="{FF2B5EF4-FFF2-40B4-BE49-F238E27FC236}">
              <a16:creationId xmlns:a16="http://schemas.microsoft.com/office/drawing/2014/main" id="{00000000-0008-0000-1300-000005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82" name="Text Box 15">
          <a:extLst>
            <a:ext uri="{FF2B5EF4-FFF2-40B4-BE49-F238E27FC236}">
              <a16:creationId xmlns:a16="http://schemas.microsoft.com/office/drawing/2014/main" id="{00000000-0008-0000-1300-000006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83" name="Text Box 15">
          <a:extLst>
            <a:ext uri="{FF2B5EF4-FFF2-40B4-BE49-F238E27FC236}">
              <a16:creationId xmlns:a16="http://schemas.microsoft.com/office/drawing/2014/main" id="{00000000-0008-0000-1300-000007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384" name="Text Box 15">
          <a:extLst>
            <a:ext uri="{FF2B5EF4-FFF2-40B4-BE49-F238E27FC236}">
              <a16:creationId xmlns:a16="http://schemas.microsoft.com/office/drawing/2014/main" id="{00000000-0008-0000-1300-000008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385" name="Text Box 15">
          <a:extLst>
            <a:ext uri="{FF2B5EF4-FFF2-40B4-BE49-F238E27FC236}">
              <a16:creationId xmlns:a16="http://schemas.microsoft.com/office/drawing/2014/main" id="{00000000-0008-0000-1300-000009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386" name="Text Box 15">
          <a:extLst>
            <a:ext uri="{FF2B5EF4-FFF2-40B4-BE49-F238E27FC236}">
              <a16:creationId xmlns:a16="http://schemas.microsoft.com/office/drawing/2014/main" id="{00000000-0008-0000-1300-00000A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387" name="Text Box 15">
          <a:extLst>
            <a:ext uri="{FF2B5EF4-FFF2-40B4-BE49-F238E27FC236}">
              <a16:creationId xmlns:a16="http://schemas.microsoft.com/office/drawing/2014/main" id="{00000000-0008-0000-1300-00000B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388" name="Text Box 15">
          <a:extLst>
            <a:ext uri="{FF2B5EF4-FFF2-40B4-BE49-F238E27FC236}">
              <a16:creationId xmlns:a16="http://schemas.microsoft.com/office/drawing/2014/main" id="{00000000-0008-0000-1300-00000C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389" name="Text Box 15">
          <a:extLst>
            <a:ext uri="{FF2B5EF4-FFF2-40B4-BE49-F238E27FC236}">
              <a16:creationId xmlns:a16="http://schemas.microsoft.com/office/drawing/2014/main" id="{00000000-0008-0000-1300-00000D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390" name="Text Box 15">
          <a:extLst>
            <a:ext uri="{FF2B5EF4-FFF2-40B4-BE49-F238E27FC236}">
              <a16:creationId xmlns:a16="http://schemas.microsoft.com/office/drawing/2014/main" id="{00000000-0008-0000-1300-00000E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391" name="Text Box 15">
          <a:extLst>
            <a:ext uri="{FF2B5EF4-FFF2-40B4-BE49-F238E27FC236}">
              <a16:creationId xmlns:a16="http://schemas.microsoft.com/office/drawing/2014/main" id="{00000000-0008-0000-1300-00000F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392" name="Text Box 15">
          <a:extLst>
            <a:ext uri="{FF2B5EF4-FFF2-40B4-BE49-F238E27FC236}">
              <a16:creationId xmlns:a16="http://schemas.microsoft.com/office/drawing/2014/main" id="{00000000-0008-0000-1300-000010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93" name="Text Box 15">
          <a:extLst>
            <a:ext uri="{FF2B5EF4-FFF2-40B4-BE49-F238E27FC236}">
              <a16:creationId xmlns:a16="http://schemas.microsoft.com/office/drawing/2014/main" id="{00000000-0008-0000-1300-000011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94" name="Text Box 15">
          <a:extLst>
            <a:ext uri="{FF2B5EF4-FFF2-40B4-BE49-F238E27FC236}">
              <a16:creationId xmlns:a16="http://schemas.microsoft.com/office/drawing/2014/main" id="{00000000-0008-0000-1300-000012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95" name="Text Box 15">
          <a:extLst>
            <a:ext uri="{FF2B5EF4-FFF2-40B4-BE49-F238E27FC236}">
              <a16:creationId xmlns:a16="http://schemas.microsoft.com/office/drawing/2014/main" id="{00000000-0008-0000-1300-000013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96" name="Text Box 15">
          <a:extLst>
            <a:ext uri="{FF2B5EF4-FFF2-40B4-BE49-F238E27FC236}">
              <a16:creationId xmlns:a16="http://schemas.microsoft.com/office/drawing/2014/main" id="{00000000-0008-0000-1300-000014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97" name="Text Box 15">
          <a:extLst>
            <a:ext uri="{FF2B5EF4-FFF2-40B4-BE49-F238E27FC236}">
              <a16:creationId xmlns:a16="http://schemas.microsoft.com/office/drawing/2014/main" id="{00000000-0008-0000-1300-000015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98" name="Text Box 15">
          <a:extLst>
            <a:ext uri="{FF2B5EF4-FFF2-40B4-BE49-F238E27FC236}">
              <a16:creationId xmlns:a16="http://schemas.microsoft.com/office/drawing/2014/main" id="{00000000-0008-0000-1300-000016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399" name="Text Box 15">
          <a:extLst>
            <a:ext uri="{FF2B5EF4-FFF2-40B4-BE49-F238E27FC236}">
              <a16:creationId xmlns:a16="http://schemas.microsoft.com/office/drawing/2014/main" id="{00000000-0008-0000-1300-000017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00" name="Text Box 15">
          <a:extLst>
            <a:ext uri="{FF2B5EF4-FFF2-40B4-BE49-F238E27FC236}">
              <a16:creationId xmlns:a16="http://schemas.microsoft.com/office/drawing/2014/main" id="{00000000-0008-0000-1300-000018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01" name="Text Box 15">
          <a:extLst>
            <a:ext uri="{FF2B5EF4-FFF2-40B4-BE49-F238E27FC236}">
              <a16:creationId xmlns:a16="http://schemas.microsoft.com/office/drawing/2014/main" id="{00000000-0008-0000-1300-000019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02" name="Text Box 15">
          <a:extLst>
            <a:ext uri="{FF2B5EF4-FFF2-40B4-BE49-F238E27FC236}">
              <a16:creationId xmlns:a16="http://schemas.microsoft.com/office/drawing/2014/main" id="{00000000-0008-0000-1300-00001A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03" name="Text Box 15">
          <a:extLst>
            <a:ext uri="{FF2B5EF4-FFF2-40B4-BE49-F238E27FC236}">
              <a16:creationId xmlns:a16="http://schemas.microsoft.com/office/drawing/2014/main" id="{00000000-0008-0000-1300-00001B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04" name="Text Box 15">
          <a:extLst>
            <a:ext uri="{FF2B5EF4-FFF2-40B4-BE49-F238E27FC236}">
              <a16:creationId xmlns:a16="http://schemas.microsoft.com/office/drawing/2014/main" id="{00000000-0008-0000-1300-00001C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05" name="Text Box 15">
          <a:extLst>
            <a:ext uri="{FF2B5EF4-FFF2-40B4-BE49-F238E27FC236}">
              <a16:creationId xmlns:a16="http://schemas.microsoft.com/office/drawing/2014/main" id="{00000000-0008-0000-1300-00001D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06" name="Text Box 15">
          <a:extLst>
            <a:ext uri="{FF2B5EF4-FFF2-40B4-BE49-F238E27FC236}">
              <a16:creationId xmlns:a16="http://schemas.microsoft.com/office/drawing/2014/main" id="{00000000-0008-0000-1300-00001E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07" name="Text Box 15">
          <a:extLst>
            <a:ext uri="{FF2B5EF4-FFF2-40B4-BE49-F238E27FC236}">
              <a16:creationId xmlns:a16="http://schemas.microsoft.com/office/drawing/2014/main" id="{00000000-0008-0000-1300-00001F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08" name="Text Box 15">
          <a:extLst>
            <a:ext uri="{FF2B5EF4-FFF2-40B4-BE49-F238E27FC236}">
              <a16:creationId xmlns:a16="http://schemas.microsoft.com/office/drawing/2014/main" id="{00000000-0008-0000-1300-000020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09" name="Text Box 15">
          <a:extLst>
            <a:ext uri="{FF2B5EF4-FFF2-40B4-BE49-F238E27FC236}">
              <a16:creationId xmlns:a16="http://schemas.microsoft.com/office/drawing/2014/main" id="{00000000-0008-0000-1300-000021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10" name="Text Box 15">
          <a:extLst>
            <a:ext uri="{FF2B5EF4-FFF2-40B4-BE49-F238E27FC236}">
              <a16:creationId xmlns:a16="http://schemas.microsoft.com/office/drawing/2014/main" id="{00000000-0008-0000-1300-000022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11" name="Text Box 15">
          <a:extLst>
            <a:ext uri="{FF2B5EF4-FFF2-40B4-BE49-F238E27FC236}">
              <a16:creationId xmlns:a16="http://schemas.microsoft.com/office/drawing/2014/main" id="{00000000-0008-0000-1300-000023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12" name="Text Box 15">
          <a:extLst>
            <a:ext uri="{FF2B5EF4-FFF2-40B4-BE49-F238E27FC236}">
              <a16:creationId xmlns:a16="http://schemas.microsoft.com/office/drawing/2014/main" id="{00000000-0008-0000-1300-000024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13" name="Text Box 15">
          <a:extLst>
            <a:ext uri="{FF2B5EF4-FFF2-40B4-BE49-F238E27FC236}">
              <a16:creationId xmlns:a16="http://schemas.microsoft.com/office/drawing/2014/main" id="{00000000-0008-0000-1300-000025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14" name="Text Box 15">
          <a:extLst>
            <a:ext uri="{FF2B5EF4-FFF2-40B4-BE49-F238E27FC236}">
              <a16:creationId xmlns:a16="http://schemas.microsoft.com/office/drawing/2014/main" id="{00000000-0008-0000-1300-000026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15" name="Text Box 15">
          <a:extLst>
            <a:ext uri="{FF2B5EF4-FFF2-40B4-BE49-F238E27FC236}">
              <a16:creationId xmlns:a16="http://schemas.microsoft.com/office/drawing/2014/main" id="{00000000-0008-0000-1300-000027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16" name="Text Box 15">
          <a:extLst>
            <a:ext uri="{FF2B5EF4-FFF2-40B4-BE49-F238E27FC236}">
              <a16:creationId xmlns:a16="http://schemas.microsoft.com/office/drawing/2014/main" id="{00000000-0008-0000-1300-000028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17" name="Text Box 15">
          <a:extLst>
            <a:ext uri="{FF2B5EF4-FFF2-40B4-BE49-F238E27FC236}">
              <a16:creationId xmlns:a16="http://schemas.microsoft.com/office/drawing/2014/main" id="{00000000-0008-0000-1300-000029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18" name="Text Box 15">
          <a:extLst>
            <a:ext uri="{FF2B5EF4-FFF2-40B4-BE49-F238E27FC236}">
              <a16:creationId xmlns:a16="http://schemas.microsoft.com/office/drawing/2014/main" id="{00000000-0008-0000-1300-00002A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19" name="Text Box 15">
          <a:extLst>
            <a:ext uri="{FF2B5EF4-FFF2-40B4-BE49-F238E27FC236}">
              <a16:creationId xmlns:a16="http://schemas.microsoft.com/office/drawing/2014/main" id="{00000000-0008-0000-1300-00002B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20" name="Text Box 15">
          <a:extLst>
            <a:ext uri="{FF2B5EF4-FFF2-40B4-BE49-F238E27FC236}">
              <a16:creationId xmlns:a16="http://schemas.microsoft.com/office/drawing/2014/main" id="{00000000-0008-0000-1300-00002C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21" name="Text Box 15">
          <a:extLst>
            <a:ext uri="{FF2B5EF4-FFF2-40B4-BE49-F238E27FC236}">
              <a16:creationId xmlns:a16="http://schemas.microsoft.com/office/drawing/2014/main" id="{00000000-0008-0000-1300-00002D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22" name="Text Box 15">
          <a:extLst>
            <a:ext uri="{FF2B5EF4-FFF2-40B4-BE49-F238E27FC236}">
              <a16:creationId xmlns:a16="http://schemas.microsoft.com/office/drawing/2014/main" id="{00000000-0008-0000-1300-00002E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423" name="Text Box 15">
          <a:extLst>
            <a:ext uri="{FF2B5EF4-FFF2-40B4-BE49-F238E27FC236}">
              <a16:creationId xmlns:a16="http://schemas.microsoft.com/office/drawing/2014/main" id="{00000000-0008-0000-1300-00002F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424" name="Text Box 15">
          <a:extLst>
            <a:ext uri="{FF2B5EF4-FFF2-40B4-BE49-F238E27FC236}">
              <a16:creationId xmlns:a16="http://schemas.microsoft.com/office/drawing/2014/main" id="{00000000-0008-0000-1300-000030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425" name="Text Box 15">
          <a:extLst>
            <a:ext uri="{FF2B5EF4-FFF2-40B4-BE49-F238E27FC236}">
              <a16:creationId xmlns:a16="http://schemas.microsoft.com/office/drawing/2014/main" id="{00000000-0008-0000-1300-000031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426" name="Text Box 15">
          <a:extLst>
            <a:ext uri="{FF2B5EF4-FFF2-40B4-BE49-F238E27FC236}">
              <a16:creationId xmlns:a16="http://schemas.microsoft.com/office/drawing/2014/main" id="{00000000-0008-0000-1300-000032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427" name="Text Box 15">
          <a:extLst>
            <a:ext uri="{FF2B5EF4-FFF2-40B4-BE49-F238E27FC236}">
              <a16:creationId xmlns:a16="http://schemas.microsoft.com/office/drawing/2014/main" id="{00000000-0008-0000-1300-000033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428" name="Text Box 15">
          <a:extLst>
            <a:ext uri="{FF2B5EF4-FFF2-40B4-BE49-F238E27FC236}">
              <a16:creationId xmlns:a16="http://schemas.microsoft.com/office/drawing/2014/main" id="{00000000-0008-0000-1300-000034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29" name="Text Box 15">
          <a:extLst>
            <a:ext uri="{FF2B5EF4-FFF2-40B4-BE49-F238E27FC236}">
              <a16:creationId xmlns:a16="http://schemas.microsoft.com/office/drawing/2014/main" id="{00000000-0008-0000-1300-000035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30" name="Text Box 15">
          <a:extLst>
            <a:ext uri="{FF2B5EF4-FFF2-40B4-BE49-F238E27FC236}">
              <a16:creationId xmlns:a16="http://schemas.microsoft.com/office/drawing/2014/main" id="{00000000-0008-0000-1300-000036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31" name="Text Box 15">
          <a:extLst>
            <a:ext uri="{FF2B5EF4-FFF2-40B4-BE49-F238E27FC236}">
              <a16:creationId xmlns:a16="http://schemas.microsoft.com/office/drawing/2014/main" id="{00000000-0008-0000-1300-000037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32" name="Text Box 15">
          <a:extLst>
            <a:ext uri="{FF2B5EF4-FFF2-40B4-BE49-F238E27FC236}">
              <a16:creationId xmlns:a16="http://schemas.microsoft.com/office/drawing/2014/main" id="{00000000-0008-0000-1300-000038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33" name="Text Box 15">
          <a:extLst>
            <a:ext uri="{FF2B5EF4-FFF2-40B4-BE49-F238E27FC236}">
              <a16:creationId xmlns:a16="http://schemas.microsoft.com/office/drawing/2014/main" id="{00000000-0008-0000-1300-000039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34" name="Text Box 15">
          <a:extLst>
            <a:ext uri="{FF2B5EF4-FFF2-40B4-BE49-F238E27FC236}">
              <a16:creationId xmlns:a16="http://schemas.microsoft.com/office/drawing/2014/main" id="{00000000-0008-0000-1300-00003A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35" name="Text Box 15">
          <a:extLst>
            <a:ext uri="{FF2B5EF4-FFF2-40B4-BE49-F238E27FC236}">
              <a16:creationId xmlns:a16="http://schemas.microsoft.com/office/drawing/2014/main" id="{00000000-0008-0000-1300-00003B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36" name="Text Box 15">
          <a:extLst>
            <a:ext uri="{FF2B5EF4-FFF2-40B4-BE49-F238E27FC236}">
              <a16:creationId xmlns:a16="http://schemas.microsoft.com/office/drawing/2014/main" id="{00000000-0008-0000-1300-00003C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37" name="Text Box 15">
          <a:extLst>
            <a:ext uri="{FF2B5EF4-FFF2-40B4-BE49-F238E27FC236}">
              <a16:creationId xmlns:a16="http://schemas.microsoft.com/office/drawing/2014/main" id="{00000000-0008-0000-1300-00003D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38" name="Text Box 15">
          <a:extLst>
            <a:ext uri="{FF2B5EF4-FFF2-40B4-BE49-F238E27FC236}">
              <a16:creationId xmlns:a16="http://schemas.microsoft.com/office/drawing/2014/main" id="{00000000-0008-0000-1300-00003E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39" name="Text Box 15">
          <a:extLst>
            <a:ext uri="{FF2B5EF4-FFF2-40B4-BE49-F238E27FC236}">
              <a16:creationId xmlns:a16="http://schemas.microsoft.com/office/drawing/2014/main" id="{00000000-0008-0000-1300-00003F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40" name="Text Box 15">
          <a:extLst>
            <a:ext uri="{FF2B5EF4-FFF2-40B4-BE49-F238E27FC236}">
              <a16:creationId xmlns:a16="http://schemas.microsoft.com/office/drawing/2014/main" id="{00000000-0008-0000-1300-000040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41" name="Text Box 15">
          <a:extLst>
            <a:ext uri="{FF2B5EF4-FFF2-40B4-BE49-F238E27FC236}">
              <a16:creationId xmlns:a16="http://schemas.microsoft.com/office/drawing/2014/main" id="{00000000-0008-0000-1300-000041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42" name="Text Box 15">
          <a:extLst>
            <a:ext uri="{FF2B5EF4-FFF2-40B4-BE49-F238E27FC236}">
              <a16:creationId xmlns:a16="http://schemas.microsoft.com/office/drawing/2014/main" id="{00000000-0008-0000-1300-000042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43" name="Text Box 15">
          <a:extLst>
            <a:ext uri="{FF2B5EF4-FFF2-40B4-BE49-F238E27FC236}">
              <a16:creationId xmlns:a16="http://schemas.microsoft.com/office/drawing/2014/main" id="{00000000-0008-0000-1300-000043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44" name="Text Box 15">
          <a:extLst>
            <a:ext uri="{FF2B5EF4-FFF2-40B4-BE49-F238E27FC236}">
              <a16:creationId xmlns:a16="http://schemas.microsoft.com/office/drawing/2014/main" id="{00000000-0008-0000-1300-000044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45" name="Text Box 15">
          <a:extLst>
            <a:ext uri="{FF2B5EF4-FFF2-40B4-BE49-F238E27FC236}">
              <a16:creationId xmlns:a16="http://schemas.microsoft.com/office/drawing/2014/main" id="{00000000-0008-0000-1300-000045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46" name="Text Box 15">
          <a:extLst>
            <a:ext uri="{FF2B5EF4-FFF2-40B4-BE49-F238E27FC236}">
              <a16:creationId xmlns:a16="http://schemas.microsoft.com/office/drawing/2014/main" id="{00000000-0008-0000-1300-000046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47" name="Text Box 15">
          <a:extLst>
            <a:ext uri="{FF2B5EF4-FFF2-40B4-BE49-F238E27FC236}">
              <a16:creationId xmlns:a16="http://schemas.microsoft.com/office/drawing/2014/main" id="{00000000-0008-0000-1300-000047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48" name="Text Box 15">
          <a:extLst>
            <a:ext uri="{FF2B5EF4-FFF2-40B4-BE49-F238E27FC236}">
              <a16:creationId xmlns:a16="http://schemas.microsoft.com/office/drawing/2014/main" id="{00000000-0008-0000-1300-000048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49" name="Text Box 15">
          <a:extLst>
            <a:ext uri="{FF2B5EF4-FFF2-40B4-BE49-F238E27FC236}">
              <a16:creationId xmlns:a16="http://schemas.microsoft.com/office/drawing/2014/main" id="{00000000-0008-0000-1300-000049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50" name="Text Box 15">
          <a:extLst>
            <a:ext uri="{FF2B5EF4-FFF2-40B4-BE49-F238E27FC236}">
              <a16:creationId xmlns:a16="http://schemas.microsoft.com/office/drawing/2014/main" id="{00000000-0008-0000-1300-00004A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51" name="Text Box 15">
          <a:extLst>
            <a:ext uri="{FF2B5EF4-FFF2-40B4-BE49-F238E27FC236}">
              <a16:creationId xmlns:a16="http://schemas.microsoft.com/office/drawing/2014/main" id="{00000000-0008-0000-1300-00004B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52" name="Text Box 15">
          <a:extLst>
            <a:ext uri="{FF2B5EF4-FFF2-40B4-BE49-F238E27FC236}">
              <a16:creationId xmlns:a16="http://schemas.microsoft.com/office/drawing/2014/main" id="{00000000-0008-0000-1300-00004C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53" name="Text Box 15">
          <a:extLst>
            <a:ext uri="{FF2B5EF4-FFF2-40B4-BE49-F238E27FC236}">
              <a16:creationId xmlns:a16="http://schemas.microsoft.com/office/drawing/2014/main" id="{00000000-0008-0000-1300-00004D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54" name="Text Box 15">
          <a:extLst>
            <a:ext uri="{FF2B5EF4-FFF2-40B4-BE49-F238E27FC236}">
              <a16:creationId xmlns:a16="http://schemas.microsoft.com/office/drawing/2014/main" id="{00000000-0008-0000-1300-00004E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55" name="Text Box 15">
          <a:extLst>
            <a:ext uri="{FF2B5EF4-FFF2-40B4-BE49-F238E27FC236}">
              <a16:creationId xmlns:a16="http://schemas.microsoft.com/office/drawing/2014/main" id="{00000000-0008-0000-1300-00004F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56" name="Text Box 15">
          <a:extLst>
            <a:ext uri="{FF2B5EF4-FFF2-40B4-BE49-F238E27FC236}">
              <a16:creationId xmlns:a16="http://schemas.microsoft.com/office/drawing/2014/main" id="{00000000-0008-0000-1300-000050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57" name="Text Box 15">
          <a:extLst>
            <a:ext uri="{FF2B5EF4-FFF2-40B4-BE49-F238E27FC236}">
              <a16:creationId xmlns:a16="http://schemas.microsoft.com/office/drawing/2014/main" id="{00000000-0008-0000-1300-000051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58" name="Text Box 15">
          <a:extLst>
            <a:ext uri="{FF2B5EF4-FFF2-40B4-BE49-F238E27FC236}">
              <a16:creationId xmlns:a16="http://schemas.microsoft.com/office/drawing/2014/main" id="{00000000-0008-0000-1300-000052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459" name="Text Box 15">
          <a:extLst>
            <a:ext uri="{FF2B5EF4-FFF2-40B4-BE49-F238E27FC236}">
              <a16:creationId xmlns:a16="http://schemas.microsoft.com/office/drawing/2014/main" id="{00000000-0008-0000-1300-000053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460" name="Text Box 15">
          <a:extLst>
            <a:ext uri="{FF2B5EF4-FFF2-40B4-BE49-F238E27FC236}">
              <a16:creationId xmlns:a16="http://schemas.microsoft.com/office/drawing/2014/main" id="{00000000-0008-0000-1300-000054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461" name="Text Box 15">
          <a:extLst>
            <a:ext uri="{FF2B5EF4-FFF2-40B4-BE49-F238E27FC236}">
              <a16:creationId xmlns:a16="http://schemas.microsoft.com/office/drawing/2014/main" id="{00000000-0008-0000-1300-000055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462" name="Text Box 15">
          <a:extLst>
            <a:ext uri="{FF2B5EF4-FFF2-40B4-BE49-F238E27FC236}">
              <a16:creationId xmlns:a16="http://schemas.microsoft.com/office/drawing/2014/main" id="{00000000-0008-0000-1300-000056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463" name="Text Box 15">
          <a:extLst>
            <a:ext uri="{FF2B5EF4-FFF2-40B4-BE49-F238E27FC236}">
              <a16:creationId xmlns:a16="http://schemas.microsoft.com/office/drawing/2014/main" id="{00000000-0008-0000-1300-000057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464" name="Text Box 15">
          <a:extLst>
            <a:ext uri="{FF2B5EF4-FFF2-40B4-BE49-F238E27FC236}">
              <a16:creationId xmlns:a16="http://schemas.microsoft.com/office/drawing/2014/main" id="{00000000-0008-0000-1300-000058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465" name="Text Box 15">
          <a:extLst>
            <a:ext uri="{FF2B5EF4-FFF2-40B4-BE49-F238E27FC236}">
              <a16:creationId xmlns:a16="http://schemas.microsoft.com/office/drawing/2014/main" id="{00000000-0008-0000-1300-00005915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466" name="Text Box 15">
          <a:extLst>
            <a:ext uri="{FF2B5EF4-FFF2-40B4-BE49-F238E27FC236}">
              <a16:creationId xmlns:a16="http://schemas.microsoft.com/office/drawing/2014/main" id="{00000000-0008-0000-1300-00005A15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17</xdr:row>
      <xdr:rowOff>0</xdr:rowOff>
    </xdr:from>
    <xdr:ext cx="85725" cy="224090"/>
    <xdr:sp macro="" textlink="">
      <xdr:nvSpPr>
        <xdr:cNvPr id="5467" name="Text Box 15">
          <a:extLst>
            <a:ext uri="{FF2B5EF4-FFF2-40B4-BE49-F238E27FC236}">
              <a16:creationId xmlns:a16="http://schemas.microsoft.com/office/drawing/2014/main" id="{00000000-0008-0000-1300-00005B15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68" name="Text Box 15">
          <a:extLst>
            <a:ext uri="{FF2B5EF4-FFF2-40B4-BE49-F238E27FC236}">
              <a16:creationId xmlns:a16="http://schemas.microsoft.com/office/drawing/2014/main" id="{00000000-0008-0000-1300-00005C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69" name="Text Box 15">
          <a:extLst>
            <a:ext uri="{FF2B5EF4-FFF2-40B4-BE49-F238E27FC236}">
              <a16:creationId xmlns:a16="http://schemas.microsoft.com/office/drawing/2014/main" id="{00000000-0008-0000-1300-00005D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70" name="Text Box 15">
          <a:extLst>
            <a:ext uri="{FF2B5EF4-FFF2-40B4-BE49-F238E27FC236}">
              <a16:creationId xmlns:a16="http://schemas.microsoft.com/office/drawing/2014/main" id="{00000000-0008-0000-1300-00005E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71" name="Text Box 15">
          <a:extLst>
            <a:ext uri="{FF2B5EF4-FFF2-40B4-BE49-F238E27FC236}">
              <a16:creationId xmlns:a16="http://schemas.microsoft.com/office/drawing/2014/main" id="{00000000-0008-0000-1300-00005F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72" name="Text Box 15">
          <a:extLst>
            <a:ext uri="{FF2B5EF4-FFF2-40B4-BE49-F238E27FC236}">
              <a16:creationId xmlns:a16="http://schemas.microsoft.com/office/drawing/2014/main" id="{00000000-0008-0000-1300-000060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73" name="Text Box 15">
          <a:extLst>
            <a:ext uri="{FF2B5EF4-FFF2-40B4-BE49-F238E27FC236}">
              <a16:creationId xmlns:a16="http://schemas.microsoft.com/office/drawing/2014/main" id="{00000000-0008-0000-1300-000061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74" name="Text Box 15">
          <a:extLst>
            <a:ext uri="{FF2B5EF4-FFF2-40B4-BE49-F238E27FC236}">
              <a16:creationId xmlns:a16="http://schemas.microsoft.com/office/drawing/2014/main" id="{00000000-0008-0000-1300-000062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75" name="Text Box 15">
          <a:extLst>
            <a:ext uri="{FF2B5EF4-FFF2-40B4-BE49-F238E27FC236}">
              <a16:creationId xmlns:a16="http://schemas.microsoft.com/office/drawing/2014/main" id="{00000000-0008-0000-1300-000063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76" name="Text Box 15">
          <a:extLst>
            <a:ext uri="{FF2B5EF4-FFF2-40B4-BE49-F238E27FC236}">
              <a16:creationId xmlns:a16="http://schemas.microsoft.com/office/drawing/2014/main" id="{00000000-0008-0000-1300-000064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77" name="Text Box 15">
          <a:extLst>
            <a:ext uri="{FF2B5EF4-FFF2-40B4-BE49-F238E27FC236}">
              <a16:creationId xmlns:a16="http://schemas.microsoft.com/office/drawing/2014/main" id="{00000000-0008-0000-1300-000065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78" name="Text Box 15">
          <a:extLst>
            <a:ext uri="{FF2B5EF4-FFF2-40B4-BE49-F238E27FC236}">
              <a16:creationId xmlns:a16="http://schemas.microsoft.com/office/drawing/2014/main" id="{00000000-0008-0000-1300-000066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79" name="Text Box 15">
          <a:extLst>
            <a:ext uri="{FF2B5EF4-FFF2-40B4-BE49-F238E27FC236}">
              <a16:creationId xmlns:a16="http://schemas.microsoft.com/office/drawing/2014/main" id="{00000000-0008-0000-1300-000067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80" name="Text Box 15">
          <a:extLst>
            <a:ext uri="{FF2B5EF4-FFF2-40B4-BE49-F238E27FC236}">
              <a16:creationId xmlns:a16="http://schemas.microsoft.com/office/drawing/2014/main" id="{00000000-0008-0000-1300-000068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81" name="Text Box 15">
          <a:extLst>
            <a:ext uri="{FF2B5EF4-FFF2-40B4-BE49-F238E27FC236}">
              <a16:creationId xmlns:a16="http://schemas.microsoft.com/office/drawing/2014/main" id="{00000000-0008-0000-1300-000069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82" name="Text Box 15">
          <a:extLst>
            <a:ext uri="{FF2B5EF4-FFF2-40B4-BE49-F238E27FC236}">
              <a16:creationId xmlns:a16="http://schemas.microsoft.com/office/drawing/2014/main" id="{00000000-0008-0000-1300-00006A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83" name="Text Box 15">
          <a:extLst>
            <a:ext uri="{FF2B5EF4-FFF2-40B4-BE49-F238E27FC236}">
              <a16:creationId xmlns:a16="http://schemas.microsoft.com/office/drawing/2014/main" id="{00000000-0008-0000-1300-00006B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84" name="Text Box 15">
          <a:extLst>
            <a:ext uri="{FF2B5EF4-FFF2-40B4-BE49-F238E27FC236}">
              <a16:creationId xmlns:a16="http://schemas.microsoft.com/office/drawing/2014/main" id="{00000000-0008-0000-1300-00006C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85" name="Text Box 15">
          <a:extLst>
            <a:ext uri="{FF2B5EF4-FFF2-40B4-BE49-F238E27FC236}">
              <a16:creationId xmlns:a16="http://schemas.microsoft.com/office/drawing/2014/main" id="{00000000-0008-0000-1300-00006D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86" name="Text Box 15">
          <a:extLst>
            <a:ext uri="{FF2B5EF4-FFF2-40B4-BE49-F238E27FC236}">
              <a16:creationId xmlns:a16="http://schemas.microsoft.com/office/drawing/2014/main" id="{00000000-0008-0000-1300-00006E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87" name="Text Box 15">
          <a:extLst>
            <a:ext uri="{FF2B5EF4-FFF2-40B4-BE49-F238E27FC236}">
              <a16:creationId xmlns:a16="http://schemas.microsoft.com/office/drawing/2014/main" id="{00000000-0008-0000-1300-00006F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88" name="Text Box 15">
          <a:extLst>
            <a:ext uri="{FF2B5EF4-FFF2-40B4-BE49-F238E27FC236}">
              <a16:creationId xmlns:a16="http://schemas.microsoft.com/office/drawing/2014/main" id="{00000000-0008-0000-1300-000070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89" name="Text Box 15">
          <a:extLst>
            <a:ext uri="{FF2B5EF4-FFF2-40B4-BE49-F238E27FC236}">
              <a16:creationId xmlns:a16="http://schemas.microsoft.com/office/drawing/2014/main" id="{00000000-0008-0000-1300-000071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90" name="Text Box 15">
          <a:extLst>
            <a:ext uri="{FF2B5EF4-FFF2-40B4-BE49-F238E27FC236}">
              <a16:creationId xmlns:a16="http://schemas.microsoft.com/office/drawing/2014/main" id="{00000000-0008-0000-1300-000072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91" name="Text Box 15">
          <a:extLst>
            <a:ext uri="{FF2B5EF4-FFF2-40B4-BE49-F238E27FC236}">
              <a16:creationId xmlns:a16="http://schemas.microsoft.com/office/drawing/2014/main" id="{00000000-0008-0000-1300-000073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92" name="Text Box 15">
          <a:extLst>
            <a:ext uri="{FF2B5EF4-FFF2-40B4-BE49-F238E27FC236}">
              <a16:creationId xmlns:a16="http://schemas.microsoft.com/office/drawing/2014/main" id="{00000000-0008-0000-1300-000074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493" name="Text Box 15">
          <a:extLst>
            <a:ext uri="{FF2B5EF4-FFF2-40B4-BE49-F238E27FC236}">
              <a16:creationId xmlns:a16="http://schemas.microsoft.com/office/drawing/2014/main" id="{00000000-0008-0000-1300-000075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94" name="Text Box 15">
          <a:extLst>
            <a:ext uri="{FF2B5EF4-FFF2-40B4-BE49-F238E27FC236}">
              <a16:creationId xmlns:a16="http://schemas.microsoft.com/office/drawing/2014/main" id="{00000000-0008-0000-1300-000076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95" name="Text Box 15">
          <a:extLst>
            <a:ext uri="{FF2B5EF4-FFF2-40B4-BE49-F238E27FC236}">
              <a16:creationId xmlns:a16="http://schemas.microsoft.com/office/drawing/2014/main" id="{00000000-0008-0000-1300-000077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96" name="Text Box 15">
          <a:extLst>
            <a:ext uri="{FF2B5EF4-FFF2-40B4-BE49-F238E27FC236}">
              <a16:creationId xmlns:a16="http://schemas.microsoft.com/office/drawing/2014/main" id="{00000000-0008-0000-1300-000078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97" name="Text Box 15">
          <a:extLst>
            <a:ext uri="{FF2B5EF4-FFF2-40B4-BE49-F238E27FC236}">
              <a16:creationId xmlns:a16="http://schemas.microsoft.com/office/drawing/2014/main" id="{00000000-0008-0000-1300-000079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98" name="Text Box 15">
          <a:extLst>
            <a:ext uri="{FF2B5EF4-FFF2-40B4-BE49-F238E27FC236}">
              <a16:creationId xmlns:a16="http://schemas.microsoft.com/office/drawing/2014/main" id="{00000000-0008-0000-1300-00007A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499" name="Text Box 15">
          <a:extLst>
            <a:ext uri="{FF2B5EF4-FFF2-40B4-BE49-F238E27FC236}">
              <a16:creationId xmlns:a16="http://schemas.microsoft.com/office/drawing/2014/main" id="{00000000-0008-0000-1300-00007B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00" name="Text Box 15">
          <a:extLst>
            <a:ext uri="{FF2B5EF4-FFF2-40B4-BE49-F238E27FC236}">
              <a16:creationId xmlns:a16="http://schemas.microsoft.com/office/drawing/2014/main" id="{00000000-0008-0000-1300-00007C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01" name="Text Box 15">
          <a:extLst>
            <a:ext uri="{FF2B5EF4-FFF2-40B4-BE49-F238E27FC236}">
              <a16:creationId xmlns:a16="http://schemas.microsoft.com/office/drawing/2014/main" id="{00000000-0008-0000-1300-00007D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02" name="Text Box 15">
          <a:extLst>
            <a:ext uri="{FF2B5EF4-FFF2-40B4-BE49-F238E27FC236}">
              <a16:creationId xmlns:a16="http://schemas.microsoft.com/office/drawing/2014/main" id="{00000000-0008-0000-1300-00007E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03" name="Text Box 15">
          <a:extLst>
            <a:ext uri="{FF2B5EF4-FFF2-40B4-BE49-F238E27FC236}">
              <a16:creationId xmlns:a16="http://schemas.microsoft.com/office/drawing/2014/main" id="{00000000-0008-0000-1300-00007F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04" name="Text Box 15">
          <a:extLst>
            <a:ext uri="{FF2B5EF4-FFF2-40B4-BE49-F238E27FC236}">
              <a16:creationId xmlns:a16="http://schemas.microsoft.com/office/drawing/2014/main" id="{00000000-0008-0000-1300-000080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05" name="Text Box 15">
          <a:extLst>
            <a:ext uri="{FF2B5EF4-FFF2-40B4-BE49-F238E27FC236}">
              <a16:creationId xmlns:a16="http://schemas.microsoft.com/office/drawing/2014/main" id="{00000000-0008-0000-1300-000081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06" name="Text Box 15">
          <a:extLst>
            <a:ext uri="{FF2B5EF4-FFF2-40B4-BE49-F238E27FC236}">
              <a16:creationId xmlns:a16="http://schemas.microsoft.com/office/drawing/2014/main" id="{00000000-0008-0000-1300-000082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07" name="Text Box 15">
          <a:extLst>
            <a:ext uri="{FF2B5EF4-FFF2-40B4-BE49-F238E27FC236}">
              <a16:creationId xmlns:a16="http://schemas.microsoft.com/office/drawing/2014/main" id="{00000000-0008-0000-1300-000083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508" name="Text Box 15">
          <a:extLst>
            <a:ext uri="{FF2B5EF4-FFF2-40B4-BE49-F238E27FC236}">
              <a16:creationId xmlns:a16="http://schemas.microsoft.com/office/drawing/2014/main" id="{00000000-0008-0000-1300-000084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509" name="Text Box 15">
          <a:extLst>
            <a:ext uri="{FF2B5EF4-FFF2-40B4-BE49-F238E27FC236}">
              <a16:creationId xmlns:a16="http://schemas.microsoft.com/office/drawing/2014/main" id="{00000000-0008-0000-1300-000085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510" name="Text Box 15">
          <a:extLst>
            <a:ext uri="{FF2B5EF4-FFF2-40B4-BE49-F238E27FC236}">
              <a16:creationId xmlns:a16="http://schemas.microsoft.com/office/drawing/2014/main" id="{00000000-0008-0000-1300-000086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11" name="Text Box 15">
          <a:extLst>
            <a:ext uri="{FF2B5EF4-FFF2-40B4-BE49-F238E27FC236}">
              <a16:creationId xmlns:a16="http://schemas.microsoft.com/office/drawing/2014/main" id="{00000000-0008-0000-1300-000087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12" name="Text Box 15">
          <a:extLst>
            <a:ext uri="{FF2B5EF4-FFF2-40B4-BE49-F238E27FC236}">
              <a16:creationId xmlns:a16="http://schemas.microsoft.com/office/drawing/2014/main" id="{00000000-0008-0000-1300-000088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13" name="Text Box 15">
          <a:extLst>
            <a:ext uri="{FF2B5EF4-FFF2-40B4-BE49-F238E27FC236}">
              <a16:creationId xmlns:a16="http://schemas.microsoft.com/office/drawing/2014/main" id="{00000000-0008-0000-1300-000089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14" name="Text Box 15">
          <a:extLst>
            <a:ext uri="{FF2B5EF4-FFF2-40B4-BE49-F238E27FC236}">
              <a16:creationId xmlns:a16="http://schemas.microsoft.com/office/drawing/2014/main" id="{00000000-0008-0000-1300-00008A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15" name="Text Box 15">
          <a:extLst>
            <a:ext uri="{FF2B5EF4-FFF2-40B4-BE49-F238E27FC236}">
              <a16:creationId xmlns:a16="http://schemas.microsoft.com/office/drawing/2014/main" id="{00000000-0008-0000-1300-00008B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16" name="Text Box 15">
          <a:extLst>
            <a:ext uri="{FF2B5EF4-FFF2-40B4-BE49-F238E27FC236}">
              <a16:creationId xmlns:a16="http://schemas.microsoft.com/office/drawing/2014/main" id="{00000000-0008-0000-1300-00008C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17" name="Text Box 15">
          <a:extLst>
            <a:ext uri="{FF2B5EF4-FFF2-40B4-BE49-F238E27FC236}">
              <a16:creationId xmlns:a16="http://schemas.microsoft.com/office/drawing/2014/main" id="{00000000-0008-0000-1300-00008D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18" name="Text Box 15">
          <a:extLst>
            <a:ext uri="{FF2B5EF4-FFF2-40B4-BE49-F238E27FC236}">
              <a16:creationId xmlns:a16="http://schemas.microsoft.com/office/drawing/2014/main" id="{00000000-0008-0000-1300-00008E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19" name="Text Box 15">
          <a:extLst>
            <a:ext uri="{FF2B5EF4-FFF2-40B4-BE49-F238E27FC236}">
              <a16:creationId xmlns:a16="http://schemas.microsoft.com/office/drawing/2014/main" id="{00000000-0008-0000-1300-00008F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20" name="Text Box 15">
          <a:extLst>
            <a:ext uri="{FF2B5EF4-FFF2-40B4-BE49-F238E27FC236}">
              <a16:creationId xmlns:a16="http://schemas.microsoft.com/office/drawing/2014/main" id="{00000000-0008-0000-1300-000090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21" name="Text Box 15">
          <a:extLst>
            <a:ext uri="{FF2B5EF4-FFF2-40B4-BE49-F238E27FC236}">
              <a16:creationId xmlns:a16="http://schemas.microsoft.com/office/drawing/2014/main" id="{00000000-0008-0000-1300-000091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22" name="Text Box 15">
          <a:extLst>
            <a:ext uri="{FF2B5EF4-FFF2-40B4-BE49-F238E27FC236}">
              <a16:creationId xmlns:a16="http://schemas.microsoft.com/office/drawing/2014/main" id="{00000000-0008-0000-1300-000092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23" name="Text Box 15">
          <a:extLst>
            <a:ext uri="{FF2B5EF4-FFF2-40B4-BE49-F238E27FC236}">
              <a16:creationId xmlns:a16="http://schemas.microsoft.com/office/drawing/2014/main" id="{00000000-0008-0000-1300-000093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24" name="Text Box 15">
          <a:extLst>
            <a:ext uri="{FF2B5EF4-FFF2-40B4-BE49-F238E27FC236}">
              <a16:creationId xmlns:a16="http://schemas.microsoft.com/office/drawing/2014/main" id="{00000000-0008-0000-1300-000094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25" name="Text Box 15">
          <a:extLst>
            <a:ext uri="{FF2B5EF4-FFF2-40B4-BE49-F238E27FC236}">
              <a16:creationId xmlns:a16="http://schemas.microsoft.com/office/drawing/2014/main" id="{00000000-0008-0000-1300-000095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26" name="Text Box 15">
          <a:extLst>
            <a:ext uri="{FF2B5EF4-FFF2-40B4-BE49-F238E27FC236}">
              <a16:creationId xmlns:a16="http://schemas.microsoft.com/office/drawing/2014/main" id="{00000000-0008-0000-1300-000096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27" name="Text Box 15">
          <a:extLst>
            <a:ext uri="{FF2B5EF4-FFF2-40B4-BE49-F238E27FC236}">
              <a16:creationId xmlns:a16="http://schemas.microsoft.com/office/drawing/2014/main" id="{00000000-0008-0000-1300-000097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28" name="Text Box 15">
          <a:extLst>
            <a:ext uri="{FF2B5EF4-FFF2-40B4-BE49-F238E27FC236}">
              <a16:creationId xmlns:a16="http://schemas.microsoft.com/office/drawing/2014/main" id="{00000000-0008-0000-1300-000098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29" name="Text Box 15">
          <a:extLst>
            <a:ext uri="{FF2B5EF4-FFF2-40B4-BE49-F238E27FC236}">
              <a16:creationId xmlns:a16="http://schemas.microsoft.com/office/drawing/2014/main" id="{00000000-0008-0000-1300-000099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30" name="Text Box 15">
          <a:extLst>
            <a:ext uri="{FF2B5EF4-FFF2-40B4-BE49-F238E27FC236}">
              <a16:creationId xmlns:a16="http://schemas.microsoft.com/office/drawing/2014/main" id="{00000000-0008-0000-1300-00009A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31" name="Text Box 15">
          <a:extLst>
            <a:ext uri="{FF2B5EF4-FFF2-40B4-BE49-F238E27FC236}">
              <a16:creationId xmlns:a16="http://schemas.microsoft.com/office/drawing/2014/main" id="{00000000-0008-0000-1300-00009B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32" name="Text Box 15">
          <a:extLst>
            <a:ext uri="{FF2B5EF4-FFF2-40B4-BE49-F238E27FC236}">
              <a16:creationId xmlns:a16="http://schemas.microsoft.com/office/drawing/2014/main" id="{00000000-0008-0000-1300-00009C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33" name="Text Box 15">
          <a:extLst>
            <a:ext uri="{FF2B5EF4-FFF2-40B4-BE49-F238E27FC236}">
              <a16:creationId xmlns:a16="http://schemas.microsoft.com/office/drawing/2014/main" id="{00000000-0008-0000-1300-00009D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34" name="Text Box 15">
          <a:extLst>
            <a:ext uri="{FF2B5EF4-FFF2-40B4-BE49-F238E27FC236}">
              <a16:creationId xmlns:a16="http://schemas.microsoft.com/office/drawing/2014/main" id="{00000000-0008-0000-1300-00009E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35" name="Text Box 15">
          <a:extLst>
            <a:ext uri="{FF2B5EF4-FFF2-40B4-BE49-F238E27FC236}">
              <a16:creationId xmlns:a16="http://schemas.microsoft.com/office/drawing/2014/main" id="{00000000-0008-0000-1300-00009F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36" name="Text Box 15">
          <a:extLst>
            <a:ext uri="{FF2B5EF4-FFF2-40B4-BE49-F238E27FC236}">
              <a16:creationId xmlns:a16="http://schemas.microsoft.com/office/drawing/2014/main" id="{00000000-0008-0000-1300-0000A0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37" name="Text Box 15">
          <a:extLst>
            <a:ext uri="{FF2B5EF4-FFF2-40B4-BE49-F238E27FC236}">
              <a16:creationId xmlns:a16="http://schemas.microsoft.com/office/drawing/2014/main" id="{00000000-0008-0000-1300-0000A1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38" name="Text Box 15">
          <a:extLst>
            <a:ext uri="{FF2B5EF4-FFF2-40B4-BE49-F238E27FC236}">
              <a16:creationId xmlns:a16="http://schemas.microsoft.com/office/drawing/2014/main" id="{00000000-0008-0000-1300-0000A2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39" name="Text Box 15">
          <a:extLst>
            <a:ext uri="{FF2B5EF4-FFF2-40B4-BE49-F238E27FC236}">
              <a16:creationId xmlns:a16="http://schemas.microsoft.com/office/drawing/2014/main" id="{00000000-0008-0000-1300-0000A3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40" name="Text Box 15">
          <a:extLst>
            <a:ext uri="{FF2B5EF4-FFF2-40B4-BE49-F238E27FC236}">
              <a16:creationId xmlns:a16="http://schemas.microsoft.com/office/drawing/2014/main" id="{00000000-0008-0000-1300-0000A4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541" name="Text Box 15">
          <a:extLst>
            <a:ext uri="{FF2B5EF4-FFF2-40B4-BE49-F238E27FC236}">
              <a16:creationId xmlns:a16="http://schemas.microsoft.com/office/drawing/2014/main" id="{00000000-0008-0000-1300-0000A5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542" name="Text Box 15">
          <a:extLst>
            <a:ext uri="{FF2B5EF4-FFF2-40B4-BE49-F238E27FC236}">
              <a16:creationId xmlns:a16="http://schemas.microsoft.com/office/drawing/2014/main" id="{00000000-0008-0000-1300-0000A6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543" name="Text Box 15">
          <a:extLst>
            <a:ext uri="{FF2B5EF4-FFF2-40B4-BE49-F238E27FC236}">
              <a16:creationId xmlns:a16="http://schemas.microsoft.com/office/drawing/2014/main" id="{00000000-0008-0000-1300-0000A7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544" name="Text Box 15">
          <a:extLst>
            <a:ext uri="{FF2B5EF4-FFF2-40B4-BE49-F238E27FC236}">
              <a16:creationId xmlns:a16="http://schemas.microsoft.com/office/drawing/2014/main" id="{00000000-0008-0000-1300-0000A8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545" name="Text Box 15">
          <a:extLst>
            <a:ext uri="{FF2B5EF4-FFF2-40B4-BE49-F238E27FC236}">
              <a16:creationId xmlns:a16="http://schemas.microsoft.com/office/drawing/2014/main" id="{00000000-0008-0000-1300-0000A9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546" name="Text Box 15">
          <a:extLst>
            <a:ext uri="{FF2B5EF4-FFF2-40B4-BE49-F238E27FC236}">
              <a16:creationId xmlns:a16="http://schemas.microsoft.com/office/drawing/2014/main" id="{00000000-0008-0000-1300-0000AA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47" name="Text Box 15">
          <a:extLst>
            <a:ext uri="{FF2B5EF4-FFF2-40B4-BE49-F238E27FC236}">
              <a16:creationId xmlns:a16="http://schemas.microsoft.com/office/drawing/2014/main" id="{00000000-0008-0000-1300-0000AB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48" name="Text Box 15">
          <a:extLst>
            <a:ext uri="{FF2B5EF4-FFF2-40B4-BE49-F238E27FC236}">
              <a16:creationId xmlns:a16="http://schemas.microsoft.com/office/drawing/2014/main" id="{00000000-0008-0000-1300-0000AC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49" name="Text Box 15">
          <a:extLst>
            <a:ext uri="{FF2B5EF4-FFF2-40B4-BE49-F238E27FC236}">
              <a16:creationId xmlns:a16="http://schemas.microsoft.com/office/drawing/2014/main" id="{00000000-0008-0000-1300-0000AD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50" name="Text Box 15">
          <a:extLst>
            <a:ext uri="{FF2B5EF4-FFF2-40B4-BE49-F238E27FC236}">
              <a16:creationId xmlns:a16="http://schemas.microsoft.com/office/drawing/2014/main" id="{00000000-0008-0000-1300-0000AE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51" name="Text Box 15">
          <a:extLst>
            <a:ext uri="{FF2B5EF4-FFF2-40B4-BE49-F238E27FC236}">
              <a16:creationId xmlns:a16="http://schemas.microsoft.com/office/drawing/2014/main" id="{00000000-0008-0000-1300-0000AF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52" name="Text Box 15">
          <a:extLst>
            <a:ext uri="{FF2B5EF4-FFF2-40B4-BE49-F238E27FC236}">
              <a16:creationId xmlns:a16="http://schemas.microsoft.com/office/drawing/2014/main" id="{00000000-0008-0000-1300-0000B0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53" name="Text Box 15">
          <a:extLst>
            <a:ext uri="{FF2B5EF4-FFF2-40B4-BE49-F238E27FC236}">
              <a16:creationId xmlns:a16="http://schemas.microsoft.com/office/drawing/2014/main" id="{00000000-0008-0000-1300-0000B1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54" name="Text Box 15">
          <a:extLst>
            <a:ext uri="{FF2B5EF4-FFF2-40B4-BE49-F238E27FC236}">
              <a16:creationId xmlns:a16="http://schemas.microsoft.com/office/drawing/2014/main" id="{00000000-0008-0000-1300-0000B2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55" name="Text Box 15">
          <a:extLst>
            <a:ext uri="{FF2B5EF4-FFF2-40B4-BE49-F238E27FC236}">
              <a16:creationId xmlns:a16="http://schemas.microsoft.com/office/drawing/2014/main" id="{00000000-0008-0000-1300-0000B3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56" name="Text Box 15">
          <a:extLst>
            <a:ext uri="{FF2B5EF4-FFF2-40B4-BE49-F238E27FC236}">
              <a16:creationId xmlns:a16="http://schemas.microsoft.com/office/drawing/2014/main" id="{00000000-0008-0000-1300-0000B4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57" name="Text Box 15">
          <a:extLst>
            <a:ext uri="{FF2B5EF4-FFF2-40B4-BE49-F238E27FC236}">
              <a16:creationId xmlns:a16="http://schemas.microsoft.com/office/drawing/2014/main" id="{00000000-0008-0000-1300-0000B5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58" name="Text Box 15">
          <a:extLst>
            <a:ext uri="{FF2B5EF4-FFF2-40B4-BE49-F238E27FC236}">
              <a16:creationId xmlns:a16="http://schemas.microsoft.com/office/drawing/2014/main" id="{00000000-0008-0000-1300-0000B6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59" name="Text Box 15">
          <a:extLst>
            <a:ext uri="{FF2B5EF4-FFF2-40B4-BE49-F238E27FC236}">
              <a16:creationId xmlns:a16="http://schemas.microsoft.com/office/drawing/2014/main" id="{00000000-0008-0000-1300-0000B7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60" name="Text Box 15">
          <a:extLst>
            <a:ext uri="{FF2B5EF4-FFF2-40B4-BE49-F238E27FC236}">
              <a16:creationId xmlns:a16="http://schemas.microsoft.com/office/drawing/2014/main" id="{00000000-0008-0000-1300-0000B8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61" name="Text Box 15">
          <a:extLst>
            <a:ext uri="{FF2B5EF4-FFF2-40B4-BE49-F238E27FC236}">
              <a16:creationId xmlns:a16="http://schemas.microsoft.com/office/drawing/2014/main" id="{00000000-0008-0000-1300-0000B9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62" name="Text Box 15">
          <a:extLst>
            <a:ext uri="{FF2B5EF4-FFF2-40B4-BE49-F238E27FC236}">
              <a16:creationId xmlns:a16="http://schemas.microsoft.com/office/drawing/2014/main" id="{00000000-0008-0000-1300-0000BA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63" name="Text Box 15">
          <a:extLst>
            <a:ext uri="{FF2B5EF4-FFF2-40B4-BE49-F238E27FC236}">
              <a16:creationId xmlns:a16="http://schemas.microsoft.com/office/drawing/2014/main" id="{00000000-0008-0000-1300-0000BB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64" name="Text Box 15">
          <a:extLst>
            <a:ext uri="{FF2B5EF4-FFF2-40B4-BE49-F238E27FC236}">
              <a16:creationId xmlns:a16="http://schemas.microsoft.com/office/drawing/2014/main" id="{00000000-0008-0000-1300-0000BC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65" name="Text Box 15">
          <a:extLst>
            <a:ext uri="{FF2B5EF4-FFF2-40B4-BE49-F238E27FC236}">
              <a16:creationId xmlns:a16="http://schemas.microsoft.com/office/drawing/2014/main" id="{00000000-0008-0000-1300-0000BD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66" name="Text Box 15">
          <a:extLst>
            <a:ext uri="{FF2B5EF4-FFF2-40B4-BE49-F238E27FC236}">
              <a16:creationId xmlns:a16="http://schemas.microsoft.com/office/drawing/2014/main" id="{00000000-0008-0000-1300-0000BE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67" name="Text Box 15">
          <a:extLst>
            <a:ext uri="{FF2B5EF4-FFF2-40B4-BE49-F238E27FC236}">
              <a16:creationId xmlns:a16="http://schemas.microsoft.com/office/drawing/2014/main" id="{00000000-0008-0000-1300-0000BF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68" name="Text Box 15">
          <a:extLst>
            <a:ext uri="{FF2B5EF4-FFF2-40B4-BE49-F238E27FC236}">
              <a16:creationId xmlns:a16="http://schemas.microsoft.com/office/drawing/2014/main" id="{00000000-0008-0000-1300-0000C0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69" name="Text Box 15">
          <a:extLst>
            <a:ext uri="{FF2B5EF4-FFF2-40B4-BE49-F238E27FC236}">
              <a16:creationId xmlns:a16="http://schemas.microsoft.com/office/drawing/2014/main" id="{00000000-0008-0000-1300-0000C1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70" name="Text Box 15">
          <a:extLst>
            <a:ext uri="{FF2B5EF4-FFF2-40B4-BE49-F238E27FC236}">
              <a16:creationId xmlns:a16="http://schemas.microsoft.com/office/drawing/2014/main" id="{00000000-0008-0000-1300-0000C2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71" name="Text Box 15">
          <a:extLst>
            <a:ext uri="{FF2B5EF4-FFF2-40B4-BE49-F238E27FC236}">
              <a16:creationId xmlns:a16="http://schemas.microsoft.com/office/drawing/2014/main" id="{00000000-0008-0000-1300-0000C3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72" name="Text Box 15">
          <a:extLst>
            <a:ext uri="{FF2B5EF4-FFF2-40B4-BE49-F238E27FC236}">
              <a16:creationId xmlns:a16="http://schemas.microsoft.com/office/drawing/2014/main" id="{00000000-0008-0000-1300-0000C4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73" name="Text Box 15">
          <a:extLst>
            <a:ext uri="{FF2B5EF4-FFF2-40B4-BE49-F238E27FC236}">
              <a16:creationId xmlns:a16="http://schemas.microsoft.com/office/drawing/2014/main" id="{00000000-0008-0000-1300-0000C5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74" name="Text Box 15">
          <a:extLst>
            <a:ext uri="{FF2B5EF4-FFF2-40B4-BE49-F238E27FC236}">
              <a16:creationId xmlns:a16="http://schemas.microsoft.com/office/drawing/2014/main" id="{00000000-0008-0000-1300-0000C6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575" name="Text Box 15">
          <a:extLst>
            <a:ext uri="{FF2B5EF4-FFF2-40B4-BE49-F238E27FC236}">
              <a16:creationId xmlns:a16="http://schemas.microsoft.com/office/drawing/2014/main" id="{00000000-0008-0000-1300-0000C7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576" name="Text Box 15">
          <a:extLst>
            <a:ext uri="{FF2B5EF4-FFF2-40B4-BE49-F238E27FC236}">
              <a16:creationId xmlns:a16="http://schemas.microsoft.com/office/drawing/2014/main" id="{00000000-0008-0000-1300-0000C8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577" name="Text Box 15">
          <a:extLst>
            <a:ext uri="{FF2B5EF4-FFF2-40B4-BE49-F238E27FC236}">
              <a16:creationId xmlns:a16="http://schemas.microsoft.com/office/drawing/2014/main" id="{00000000-0008-0000-1300-0000C9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78" name="Text Box 15">
          <a:extLst>
            <a:ext uri="{FF2B5EF4-FFF2-40B4-BE49-F238E27FC236}">
              <a16:creationId xmlns:a16="http://schemas.microsoft.com/office/drawing/2014/main" id="{00000000-0008-0000-1300-0000CA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79" name="Text Box 15">
          <a:extLst>
            <a:ext uri="{FF2B5EF4-FFF2-40B4-BE49-F238E27FC236}">
              <a16:creationId xmlns:a16="http://schemas.microsoft.com/office/drawing/2014/main" id="{00000000-0008-0000-1300-0000CB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80" name="Text Box 15">
          <a:extLst>
            <a:ext uri="{FF2B5EF4-FFF2-40B4-BE49-F238E27FC236}">
              <a16:creationId xmlns:a16="http://schemas.microsoft.com/office/drawing/2014/main" id="{00000000-0008-0000-1300-0000CC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81" name="Text Box 15">
          <a:extLst>
            <a:ext uri="{FF2B5EF4-FFF2-40B4-BE49-F238E27FC236}">
              <a16:creationId xmlns:a16="http://schemas.microsoft.com/office/drawing/2014/main" id="{00000000-0008-0000-1300-0000CD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82" name="Text Box 15">
          <a:extLst>
            <a:ext uri="{FF2B5EF4-FFF2-40B4-BE49-F238E27FC236}">
              <a16:creationId xmlns:a16="http://schemas.microsoft.com/office/drawing/2014/main" id="{00000000-0008-0000-1300-0000CE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83" name="Text Box 15">
          <a:extLst>
            <a:ext uri="{FF2B5EF4-FFF2-40B4-BE49-F238E27FC236}">
              <a16:creationId xmlns:a16="http://schemas.microsoft.com/office/drawing/2014/main" id="{00000000-0008-0000-1300-0000CF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84" name="Text Box 15">
          <a:extLst>
            <a:ext uri="{FF2B5EF4-FFF2-40B4-BE49-F238E27FC236}">
              <a16:creationId xmlns:a16="http://schemas.microsoft.com/office/drawing/2014/main" id="{00000000-0008-0000-1300-0000D0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85" name="Text Box 15">
          <a:extLst>
            <a:ext uri="{FF2B5EF4-FFF2-40B4-BE49-F238E27FC236}">
              <a16:creationId xmlns:a16="http://schemas.microsoft.com/office/drawing/2014/main" id="{00000000-0008-0000-1300-0000D1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86" name="Text Box 15">
          <a:extLst>
            <a:ext uri="{FF2B5EF4-FFF2-40B4-BE49-F238E27FC236}">
              <a16:creationId xmlns:a16="http://schemas.microsoft.com/office/drawing/2014/main" id="{00000000-0008-0000-1300-0000D2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87" name="Text Box 15">
          <a:extLst>
            <a:ext uri="{FF2B5EF4-FFF2-40B4-BE49-F238E27FC236}">
              <a16:creationId xmlns:a16="http://schemas.microsoft.com/office/drawing/2014/main" id="{00000000-0008-0000-1300-0000D3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88" name="Text Box 15">
          <a:extLst>
            <a:ext uri="{FF2B5EF4-FFF2-40B4-BE49-F238E27FC236}">
              <a16:creationId xmlns:a16="http://schemas.microsoft.com/office/drawing/2014/main" id="{00000000-0008-0000-1300-0000D4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89" name="Text Box 15">
          <a:extLst>
            <a:ext uri="{FF2B5EF4-FFF2-40B4-BE49-F238E27FC236}">
              <a16:creationId xmlns:a16="http://schemas.microsoft.com/office/drawing/2014/main" id="{00000000-0008-0000-1300-0000D5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90" name="Text Box 15">
          <a:extLst>
            <a:ext uri="{FF2B5EF4-FFF2-40B4-BE49-F238E27FC236}">
              <a16:creationId xmlns:a16="http://schemas.microsoft.com/office/drawing/2014/main" id="{00000000-0008-0000-1300-0000D6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91" name="Text Box 15">
          <a:extLst>
            <a:ext uri="{FF2B5EF4-FFF2-40B4-BE49-F238E27FC236}">
              <a16:creationId xmlns:a16="http://schemas.microsoft.com/office/drawing/2014/main" id="{00000000-0008-0000-1300-0000D7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92" name="Text Box 15">
          <a:extLst>
            <a:ext uri="{FF2B5EF4-FFF2-40B4-BE49-F238E27FC236}">
              <a16:creationId xmlns:a16="http://schemas.microsoft.com/office/drawing/2014/main" id="{00000000-0008-0000-1300-0000D8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593" name="Text Box 15">
          <a:extLst>
            <a:ext uri="{FF2B5EF4-FFF2-40B4-BE49-F238E27FC236}">
              <a16:creationId xmlns:a16="http://schemas.microsoft.com/office/drawing/2014/main" id="{00000000-0008-0000-1300-0000D9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94" name="Text Box 15">
          <a:extLst>
            <a:ext uri="{FF2B5EF4-FFF2-40B4-BE49-F238E27FC236}">
              <a16:creationId xmlns:a16="http://schemas.microsoft.com/office/drawing/2014/main" id="{00000000-0008-0000-1300-0000DA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95" name="Text Box 15">
          <a:extLst>
            <a:ext uri="{FF2B5EF4-FFF2-40B4-BE49-F238E27FC236}">
              <a16:creationId xmlns:a16="http://schemas.microsoft.com/office/drawing/2014/main" id="{00000000-0008-0000-1300-0000DB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96" name="Text Box 15">
          <a:extLst>
            <a:ext uri="{FF2B5EF4-FFF2-40B4-BE49-F238E27FC236}">
              <a16:creationId xmlns:a16="http://schemas.microsoft.com/office/drawing/2014/main" id="{00000000-0008-0000-1300-0000DC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97" name="Text Box 15">
          <a:extLst>
            <a:ext uri="{FF2B5EF4-FFF2-40B4-BE49-F238E27FC236}">
              <a16:creationId xmlns:a16="http://schemas.microsoft.com/office/drawing/2014/main" id="{00000000-0008-0000-1300-0000DD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98" name="Text Box 15">
          <a:extLst>
            <a:ext uri="{FF2B5EF4-FFF2-40B4-BE49-F238E27FC236}">
              <a16:creationId xmlns:a16="http://schemas.microsoft.com/office/drawing/2014/main" id="{00000000-0008-0000-1300-0000DE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599" name="Text Box 15">
          <a:extLst>
            <a:ext uri="{FF2B5EF4-FFF2-40B4-BE49-F238E27FC236}">
              <a16:creationId xmlns:a16="http://schemas.microsoft.com/office/drawing/2014/main" id="{00000000-0008-0000-1300-0000DF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00" name="Text Box 15">
          <a:extLst>
            <a:ext uri="{FF2B5EF4-FFF2-40B4-BE49-F238E27FC236}">
              <a16:creationId xmlns:a16="http://schemas.microsoft.com/office/drawing/2014/main" id="{00000000-0008-0000-1300-0000E0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01" name="Text Box 15">
          <a:extLst>
            <a:ext uri="{FF2B5EF4-FFF2-40B4-BE49-F238E27FC236}">
              <a16:creationId xmlns:a16="http://schemas.microsoft.com/office/drawing/2014/main" id="{00000000-0008-0000-1300-0000E1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02" name="Text Box 15">
          <a:extLst>
            <a:ext uri="{FF2B5EF4-FFF2-40B4-BE49-F238E27FC236}">
              <a16:creationId xmlns:a16="http://schemas.microsoft.com/office/drawing/2014/main" id="{00000000-0008-0000-1300-0000E2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03" name="Text Box 15">
          <a:extLst>
            <a:ext uri="{FF2B5EF4-FFF2-40B4-BE49-F238E27FC236}">
              <a16:creationId xmlns:a16="http://schemas.microsoft.com/office/drawing/2014/main" id="{00000000-0008-0000-1300-0000E3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04" name="Text Box 15">
          <a:extLst>
            <a:ext uri="{FF2B5EF4-FFF2-40B4-BE49-F238E27FC236}">
              <a16:creationId xmlns:a16="http://schemas.microsoft.com/office/drawing/2014/main" id="{00000000-0008-0000-1300-0000E4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605" name="Text Box 15">
          <a:extLst>
            <a:ext uri="{FF2B5EF4-FFF2-40B4-BE49-F238E27FC236}">
              <a16:creationId xmlns:a16="http://schemas.microsoft.com/office/drawing/2014/main" id="{00000000-0008-0000-1300-0000E5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606" name="Text Box 15">
          <a:extLst>
            <a:ext uri="{FF2B5EF4-FFF2-40B4-BE49-F238E27FC236}">
              <a16:creationId xmlns:a16="http://schemas.microsoft.com/office/drawing/2014/main" id="{00000000-0008-0000-1300-0000E6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607" name="Text Box 15">
          <a:extLst>
            <a:ext uri="{FF2B5EF4-FFF2-40B4-BE49-F238E27FC236}">
              <a16:creationId xmlns:a16="http://schemas.microsoft.com/office/drawing/2014/main" id="{00000000-0008-0000-1300-0000E7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608" name="Text Box 15">
          <a:extLst>
            <a:ext uri="{FF2B5EF4-FFF2-40B4-BE49-F238E27FC236}">
              <a16:creationId xmlns:a16="http://schemas.microsoft.com/office/drawing/2014/main" id="{00000000-0008-0000-1300-0000E8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609" name="Text Box 15">
          <a:extLst>
            <a:ext uri="{FF2B5EF4-FFF2-40B4-BE49-F238E27FC236}">
              <a16:creationId xmlns:a16="http://schemas.microsoft.com/office/drawing/2014/main" id="{00000000-0008-0000-1300-0000E9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610" name="Text Box 15">
          <a:extLst>
            <a:ext uri="{FF2B5EF4-FFF2-40B4-BE49-F238E27FC236}">
              <a16:creationId xmlns:a16="http://schemas.microsoft.com/office/drawing/2014/main" id="{00000000-0008-0000-1300-0000EA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611" name="Text Box 15">
          <a:extLst>
            <a:ext uri="{FF2B5EF4-FFF2-40B4-BE49-F238E27FC236}">
              <a16:creationId xmlns:a16="http://schemas.microsoft.com/office/drawing/2014/main" id="{00000000-0008-0000-1300-0000EB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612" name="Text Box 15">
          <a:extLst>
            <a:ext uri="{FF2B5EF4-FFF2-40B4-BE49-F238E27FC236}">
              <a16:creationId xmlns:a16="http://schemas.microsoft.com/office/drawing/2014/main" id="{00000000-0008-0000-1300-0000EC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613" name="Text Box 15">
          <a:extLst>
            <a:ext uri="{FF2B5EF4-FFF2-40B4-BE49-F238E27FC236}">
              <a16:creationId xmlns:a16="http://schemas.microsoft.com/office/drawing/2014/main" id="{00000000-0008-0000-1300-0000ED15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14" name="Text Box 15">
          <a:extLst>
            <a:ext uri="{FF2B5EF4-FFF2-40B4-BE49-F238E27FC236}">
              <a16:creationId xmlns:a16="http://schemas.microsoft.com/office/drawing/2014/main" id="{00000000-0008-0000-1300-0000EE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15" name="Text Box 15">
          <a:extLst>
            <a:ext uri="{FF2B5EF4-FFF2-40B4-BE49-F238E27FC236}">
              <a16:creationId xmlns:a16="http://schemas.microsoft.com/office/drawing/2014/main" id="{00000000-0008-0000-1300-0000EF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16" name="Text Box 15">
          <a:extLst>
            <a:ext uri="{FF2B5EF4-FFF2-40B4-BE49-F238E27FC236}">
              <a16:creationId xmlns:a16="http://schemas.microsoft.com/office/drawing/2014/main" id="{00000000-0008-0000-1300-0000F0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17" name="Text Box 15">
          <a:extLst>
            <a:ext uri="{FF2B5EF4-FFF2-40B4-BE49-F238E27FC236}">
              <a16:creationId xmlns:a16="http://schemas.microsoft.com/office/drawing/2014/main" id="{00000000-0008-0000-1300-0000F1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18" name="Text Box 15">
          <a:extLst>
            <a:ext uri="{FF2B5EF4-FFF2-40B4-BE49-F238E27FC236}">
              <a16:creationId xmlns:a16="http://schemas.microsoft.com/office/drawing/2014/main" id="{00000000-0008-0000-1300-0000F2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19" name="Text Box 15">
          <a:extLst>
            <a:ext uri="{FF2B5EF4-FFF2-40B4-BE49-F238E27FC236}">
              <a16:creationId xmlns:a16="http://schemas.microsoft.com/office/drawing/2014/main" id="{00000000-0008-0000-1300-0000F3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20" name="Text Box 15">
          <a:extLst>
            <a:ext uri="{FF2B5EF4-FFF2-40B4-BE49-F238E27FC236}">
              <a16:creationId xmlns:a16="http://schemas.microsoft.com/office/drawing/2014/main" id="{00000000-0008-0000-1300-0000F4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21" name="Text Box 15">
          <a:extLst>
            <a:ext uri="{FF2B5EF4-FFF2-40B4-BE49-F238E27FC236}">
              <a16:creationId xmlns:a16="http://schemas.microsoft.com/office/drawing/2014/main" id="{00000000-0008-0000-1300-0000F5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22" name="Text Box 15">
          <a:extLst>
            <a:ext uri="{FF2B5EF4-FFF2-40B4-BE49-F238E27FC236}">
              <a16:creationId xmlns:a16="http://schemas.microsoft.com/office/drawing/2014/main" id="{00000000-0008-0000-1300-0000F6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23" name="Text Box 15">
          <a:extLst>
            <a:ext uri="{FF2B5EF4-FFF2-40B4-BE49-F238E27FC236}">
              <a16:creationId xmlns:a16="http://schemas.microsoft.com/office/drawing/2014/main" id="{00000000-0008-0000-1300-0000F7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24" name="Text Box 15">
          <a:extLst>
            <a:ext uri="{FF2B5EF4-FFF2-40B4-BE49-F238E27FC236}">
              <a16:creationId xmlns:a16="http://schemas.microsoft.com/office/drawing/2014/main" id="{00000000-0008-0000-1300-0000F8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25" name="Text Box 15">
          <a:extLst>
            <a:ext uri="{FF2B5EF4-FFF2-40B4-BE49-F238E27FC236}">
              <a16:creationId xmlns:a16="http://schemas.microsoft.com/office/drawing/2014/main" id="{00000000-0008-0000-1300-0000F9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26" name="Text Box 15">
          <a:extLst>
            <a:ext uri="{FF2B5EF4-FFF2-40B4-BE49-F238E27FC236}">
              <a16:creationId xmlns:a16="http://schemas.microsoft.com/office/drawing/2014/main" id="{00000000-0008-0000-1300-0000FA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627" name="Text Box 15">
          <a:extLst>
            <a:ext uri="{FF2B5EF4-FFF2-40B4-BE49-F238E27FC236}">
              <a16:creationId xmlns:a16="http://schemas.microsoft.com/office/drawing/2014/main" id="{00000000-0008-0000-1300-0000FB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628" name="Text Box 15">
          <a:extLst>
            <a:ext uri="{FF2B5EF4-FFF2-40B4-BE49-F238E27FC236}">
              <a16:creationId xmlns:a16="http://schemas.microsoft.com/office/drawing/2014/main" id="{00000000-0008-0000-1300-0000FC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629" name="Text Box 15">
          <a:extLst>
            <a:ext uri="{FF2B5EF4-FFF2-40B4-BE49-F238E27FC236}">
              <a16:creationId xmlns:a16="http://schemas.microsoft.com/office/drawing/2014/main" id="{00000000-0008-0000-1300-0000FD15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30" name="Text Box 15">
          <a:extLst>
            <a:ext uri="{FF2B5EF4-FFF2-40B4-BE49-F238E27FC236}">
              <a16:creationId xmlns:a16="http://schemas.microsoft.com/office/drawing/2014/main" id="{00000000-0008-0000-1300-0000FE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31" name="Text Box 15">
          <a:extLst>
            <a:ext uri="{FF2B5EF4-FFF2-40B4-BE49-F238E27FC236}">
              <a16:creationId xmlns:a16="http://schemas.microsoft.com/office/drawing/2014/main" id="{00000000-0008-0000-1300-0000FF15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32" name="Text Box 15">
          <a:extLst>
            <a:ext uri="{FF2B5EF4-FFF2-40B4-BE49-F238E27FC236}">
              <a16:creationId xmlns:a16="http://schemas.microsoft.com/office/drawing/2014/main" id="{00000000-0008-0000-1300-000000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33" name="Text Box 15">
          <a:extLst>
            <a:ext uri="{FF2B5EF4-FFF2-40B4-BE49-F238E27FC236}">
              <a16:creationId xmlns:a16="http://schemas.microsoft.com/office/drawing/2014/main" id="{00000000-0008-0000-1300-000001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34" name="Text Box 15">
          <a:extLst>
            <a:ext uri="{FF2B5EF4-FFF2-40B4-BE49-F238E27FC236}">
              <a16:creationId xmlns:a16="http://schemas.microsoft.com/office/drawing/2014/main" id="{00000000-0008-0000-1300-000002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35" name="Text Box 15">
          <a:extLst>
            <a:ext uri="{FF2B5EF4-FFF2-40B4-BE49-F238E27FC236}">
              <a16:creationId xmlns:a16="http://schemas.microsoft.com/office/drawing/2014/main" id="{00000000-0008-0000-1300-000003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36" name="Text Box 15">
          <a:extLst>
            <a:ext uri="{FF2B5EF4-FFF2-40B4-BE49-F238E27FC236}">
              <a16:creationId xmlns:a16="http://schemas.microsoft.com/office/drawing/2014/main" id="{00000000-0008-0000-1300-000004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37" name="Text Box 15">
          <a:extLst>
            <a:ext uri="{FF2B5EF4-FFF2-40B4-BE49-F238E27FC236}">
              <a16:creationId xmlns:a16="http://schemas.microsoft.com/office/drawing/2014/main" id="{00000000-0008-0000-1300-000005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38" name="Text Box 15">
          <a:extLst>
            <a:ext uri="{FF2B5EF4-FFF2-40B4-BE49-F238E27FC236}">
              <a16:creationId xmlns:a16="http://schemas.microsoft.com/office/drawing/2014/main" id="{00000000-0008-0000-1300-000006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39" name="Text Box 15">
          <a:extLst>
            <a:ext uri="{FF2B5EF4-FFF2-40B4-BE49-F238E27FC236}">
              <a16:creationId xmlns:a16="http://schemas.microsoft.com/office/drawing/2014/main" id="{00000000-0008-0000-1300-000007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40" name="Text Box 15">
          <a:extLst>
            <a:ext uri="{FF2B5EF4-FFF2-40B4-BE49-F238E27FC236}">
              <a16:creationId xmlns:a16="http://schemas.microsoft.com/office/drawing/2014/main" id="{00000000-0008-0000-1300-000008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641" name="Text Box 15">
          <a:extLst>
            <a:ext uri="{FF2B5EF4-FFF2-40B4-BE49-F238E27FC236}">
              <a16:creationId xmlns:a16="http://schemas.microsoft.com/office/drawing/2014/main" id="{00000000-0008-0000-1300-000009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642" name="Text Box 15">
          <a:extLst>
            <a:ext uri="{FF2B5EF4-FFF2-40B4-BE49-F238E27FC236}">
              <a16:creationId xmlns:a16="http://schemas.microsoft.com/office/drawing/2014/main" id="{00000000-0008-0000-1300-00000A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643" name="Text Box 15">
          <a:extLst>
            <a:ext uri="{FF2B5EF4-FFF2-40B4-BE49-F238E27FC236}">
              <a16:creationId xmlns:a16="http://schemas.microsoft.com/office/drawing/2014/main" id="{00000000-0008-0000-1300-00000B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644" name="Text Box 15">
          <a:extLst>
            <a:ext uri="{FF2B5EF4-FFF2-40B4-BE49-F238E27FC236}">
              <a16:creationId xmlns:a16="http://schemas.microsoft.com/office/drawing/2014/main" id="{00000000-0008-0000-1300-00000C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645" name="Text Box 15">
          <a:extLst>
            <a:ext uri="{FF2B5EF4-FFF2-40B4-BE49-F238E27FC236}">
              <a16:creationId xmlns:a16="http://schemas.microsoft.com/office/drawing/2014/main" id="{00000000-0008-0000-1300-00000D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646" name="Text Box 15">
          <a:extLst>
            <a:ext uri="{FF2B5EF4-FFF2-40B4-BE49-F238E27FC236}">
              <a16:creationId xmlns:a16="http://schemas.microsoft.com/office/drawing/2014/main" id="{00000000-0008-0000-1300-00000E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647" name="Text Box 15">
          <a:extLst>
            <a:ext uri="{FF2B5EF4-FFF2-40B4-BE49-F238E27FC236}">
              <a16:creationId xmlns:a16="http://schemas.microsoft.com/office/drawing/2014/main" id="{00000000-0008-0000-1300-00000F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648" name="Text Box 15">
          <a:extLst>
            <a:ext uri="{FF2B5EF4-FFF2-40B4-BE49-F238E27FC236}">
              <a16:creationId xmlns:a16="http://schemas.microsoft.com/office/drawing/2014/main" id="{00000000-0008-0000-1300-000010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649" name="Text Box 15">
          <a:extLst>
            <a:ext uri="{FF2B5EF4-FFF2-40B4-BE49-F238E27FC236}">
              <a16:creationId xmlns:a16="http://schemas.microsoft.com/office/drawing/2014/main" id="{00000000-0008-0000-1300-000011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650" name="Text Box 15">
          <a:extLst>
            <a:ext uri="{FF2B5EF4-FFF2-40B4-BE49-F238E27FC236}">
              <a16:creationId xmlns:a16="http://schemas.microsoft.com/office/drawing/2014/main" id="{00000000-0008-0000-1300-000012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651" name="Text Box 15">
          <a:extLst>
            <a:ext uri="{FF2B5EF4-FFF2-40B4-BE49-F238E27FC236}">
              <a16:creationId xmlns:a16="http://schemas.microsoft.com/office/drawing/2014/main" id="{00000000-0008-0000-1300-000013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652" name="Text Box 15">
          <a:extLst>
            <a:ext uri="{FF2B5EF4-FFF2-40B4-BE49-F238E27FC236}">
              <a16:creationId xmlns:a16="http://schemas.microsoft.com/office/drawing/2014/main" id="{00000000-0008-0000-1300-000014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53" name="Text Box 15">
          <a:extLst>
            <a:ext uri="{FF2B5EF4-FFF2-40B4-BE49-F238E27FC236}">
              <a16:creationId xmlns:a16="http://schemas.microsoft.com/office/drawing/2014/main" id="{00000000-0008-0000-1300-000015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54" name="Text Box 15">
          <a:extLst>
            <a:ext uri="{FF2B5EF4-FFF2-40B4-BE49-F238E27FC236}">
              <a16:creationId xmlns:a16="http://schemas.microsoft.com/office/drawing/2014/main" id="{00000000-0008-0000-1300-000016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55" name="Text Box 15">
          <a:extLst>
            <a:ext uri="{FF2B5EF4-FFF2-40B4-BE49-F238E27FC236}">
              <a16:creationId xmlns:a16="http://schemas.microsoft.com/office/drawing/2014/main" id="{00000000-0008-0000-1300-000017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656" name="Text Box 15">
          <a:extLst>
            <a:ext uri="{FF2B5EF4-FFF2-40B4-BE49-F238E27FC236}">
              <a16:creationId xmlns:a16="http://schemas.microsoft.com/office/drawing/2014/main" id="{00000000-0008-0000-1300-000018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657" name="Text Box 15">
          <a:extLst>
            <a:ext uri="{FF2B5EF4-FFF2-40B4-BE49-F238E27FC236}">
              <a16:creationId xmlns:a16="http://schemas.microsoft.com/office/drawing/2014/main" id="{00000000-0008-0000-1300-000019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658" name="Text Box 15">
          <a:extLst>
            <a:ext uri="{FF2B5EF4-FFF2-40B4-BE49-F238E27FC236}">
              <a16:creationId xmlns:a16="http://schemas.microsoft.com/office/drawing/2014/main" id="{00000000-0008-0000-1300-00001A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59" name="Text Box 15">
          <a:extLst>
            <a:ext uri="{FF2B5EF4-FFF2-40B4-BE49-F238E27FC236}">
              <a16:creationId xmlns:a16="http://schemas.microsoft.com/office/drawing/2014/main" id="{00000000-0008-0000-1300-00001B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60" name="Text Box 15">
          <a:extLst>
            <a:ext uri="{FF2B5EF4-FFF2-40B4-BE49-F238E27FC236}">
              <a16:creationId xmlns:a16="http://schemas.microsoft.com/office/drawing/2014/main" id="{00000000-0008-0000-1300-00001C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61" name="Text Box 15">
          <a:extLst>
            <a:ext uri="{FF2B5EF4-FFF2-40B4-BE49-F238E27FC236}">
              <a16:creationId xmlns:a16="http://schemas.microsoft.com/office/drawing/2014/main" id="{00000000-0008-0000-1300-00001D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662" name="Text Box 15">
          <a:extLst>
            <a:ext uri="{FF2B5EF4-FFF2-40B4-BE49-F238E27FC236}">
              <a16:creationId xmlns:a16="http://schemas.microsoft.com/office/drawing/2014/main" id="{00000000-0008-0000-1300-00001E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663" name="Text Box 15">
          <a:extLst>
            <a:ext uri="{FF2B5EF4-FFF2-40B4-BE49-F238E27FC236}">
              <a16:creationId xmlns:a16="http://schemas.microsoft.com/office/drawing/2014/main" id="{00000000-0008-0000-1300-00001F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664" name="Text Box 15">
          <a:extLst>
            <a:ext uri="{FF2B5EF4-FFF2-40B4-BE49-F238E27FC236}">
              <a16:creationId xmlns:a16="http://schemas.microsoft.com/office/drawing/2014/main" id="{00000000-0008-0000-1300-000020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65" name="Text Box 15">
          <a:extLst>
            <a:ext uri="{FF2B5EF4-FFF2-40B4-BE49-F238E27FC236}">
              <a16:creationId xmlns:a16="http://schemas.microsoft.com/office/drawing/2014/main" id="{00000000-0008-0000-1300-000021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66" name="Text Box 15">
          <a:extLst>
            <a:ext uri="{FF2B5EF4-FFF2-40B4-BE49-F238E27FC236}">
              <a16:creationId xmlns:a16="http://schemas.microsoft.com/office/drawing/2014/main" id="{00000000-0008-0000-1300-000022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67" name="Text Box 15">
          <a:extLst>
            <a:ext uri="{FF2B5EF4-FFF2-40B4-BE49-F238E27FC236}">
              <a16:creationId xmlns:a16="http://schemas.microsoft.com/office/drawing/2014/main" id="{00000000-0008-0000-1300-000023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668" name="Text Box 15">
          <a:extLst>
            <a:ext uri="{FF2B5EF4-FFF2-40B4-BE49-F238E27FC236}">
              <a16:creationId xmlns:a16="http://schemas.microsoft.com/office/drawing/2014/main" id="{00000000-0008-0000-1300-000024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669" name="Text Box 15">
          <a:extLst>
            <a:ext uri="{FF2B5EF4-FFF2-40B4-BE49-F238E27FC236}">
              <a16:creationId xmlns:a16="http://schemas.microsoft.com/office/drawing/2014/main" id="{00000000-0008-0000-1300-000025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670" name="Text Box 15">
          <a:extLst>
            <a:ext uri="{FF2B5EF4-FFF2-40B4-BE49-F238E27FC236}">
              <a16:creationId xmlns:a16="http://schemas.microsoft.com/office/drawing/2014/main" id="{00000000-0008-0000-1300-000026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671" name="Text Box 15">
          <a:extLst>
            <a:ext uri="{FF2B5EF4-FFF2-40B4-BE49-F238E27FC236}">
              <a16:creationId xmlns:a16="http://schemas.microsoft.com/office/drawing/2014/main" id="{00000000-0008-0000-1300-000027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672" name="Text Box 15">
          <a:extLst>
            <a:ext uri="{FF2B5EF4-FFF2-40B4-BE49-F238E27FC236}">
              <a16:creationId xmlns:a16="http://schemas.microsoft.com/office/drawing/2014/main" id="{00000000-0008-0000-1300-000028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673" name="Text Box 15">
          <a:extLst>
            <a:ext uri="{FF2B5EF4-FFF2-40B4-BE49-F238E27FC236}">
              <a16:creationId xmlns:a16="http://schemas.microsoft.com/office/drawing/2014/main" id="{00000000-0008-0000-1300-000029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674" name="Text Box 15">
          <a:extLst>
            <a:ext uri="{FF2B5EF4-FFF2-40B4-BE49-F238E27FC236}">
              <a16:creationId xmlns:a16="http://schemas.microsoft.com/office/drawing/2014/main" id="{00000000-0008-0000-1300-00002A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675" name="Text Box 15">
          <a:extLst>
            <a:ext uri="{FF2B5EF4-FFF2-40B4-BE49-F238E27FC236}">
              <a16:creationId xmlns:a16="http://schemas.microsoft.com/office/drawing/2014/main" id="{00000000-0008-0000-1300-00002B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676" name="Text Box 15">
          <a:extLst>
            <a:ext uri="{FF2B5EF4-FFF2-40B4-BE49-F238E27FC236}">
              <a16:creationId xmlns:a16="http://schemas.microsoft.com/office/drawing/2014/main" id="{00000000-0008-0000-1300-00002C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77" name="Text Box 15">
          <a:extLst>
            <a:ext uri="{FF2B5EF4-FFF2-40B4-BE49-F238E27FC236}">
              <a16:creationId xmlns:a16="http://schemas.microsoft.com/office/drawing/2014/main" id="{00000000-0008-0000-1300-00002D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78" name="Text Box 15">
          <a:extLst>
            <a:ext uri="{FF2B5EF4-FFF2-40B4-BE49-F238E27FC236}">
              <a16:creationId xmlns:a16="http://schemas.microsoft.com/office/drawing/2014/main" id="{00000000-0008-0000-1300-00002E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79" name="Text Box 15">
          <a:extLst>
            <a:ext uri="{FF2B5EF4-FFF2-40B4-BE49-F238E27FC236}">
              <a16:creationId xmlns:a16="http://schemas.microsoft.com/office/drawing/2014/main" id="{00000000-0008-0000-1300-00002F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80" name="Text Box 15">
          <a:extLst>
            <a:ext uri="{FF2B5EF4-FFF2-40B4-BE49-F238E27FC236}">
              <a16:creationId xmlns:a16="http://schemas.microsoft.com/office/drawing/2014/main" id="{00000000-0008-0000-1300-000030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81" name="Text Box 15">
          <a:extLst>
            <a:ext uri="{FF2B5EF4-FFF2-40B4-BE49-F238E27FC236}">
              <a16:creationId xmlns:a16="http://schemas.microsoft.com/office/drawing/2014/main" id="{00000000-0008-0000-1300-000031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82" name="Text Box 15">
          <a:extLst>
            <a:ext uri="{FF2B5EF4-FFF2-40B4-BE49-F238E27FC236}">
              <a16:creationId xmlns:a16="http://schemas.microsoft.com/office/drawing/2014/main" id="{00000000-0008-0000-1300-000032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83" name="Text Box 15">
          <a:extLst>
            <a:ext uri="{FF2B5EF4-FFF2-40B4-BE49-F238E27FC236}">
              <a16:creationId xmlns:a16="http://schemas.microsoft.com/office/drawing/2014/main" id="{00000000-0008-0000-1300-000033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84" name="Text Box 15">
          <a:extLst>
            <a:ext uri="{FF2B5EF4-FFF2-40B4-BE49-F238E27FC236}">
              <a16:creationId xmlns:a16="http://schemas.microsoft.com/office/drawing/2014/main" id="{00000000-0008-0000-1300-000034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85" name="Text Box 15">
          <a:extLst>
            <a:ext uri="{FF2B5EF4-FFF2-40B4-BE49-F238E27FC236}">
              <a16:creationId xmlns:a16="http://schemas.microsoft.com/office/drawing/2014/main" id="{00000000-0008-0000-1300-000035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86" name="Text Box 15">
          <a:extLst>
            <a:ext uri="{FF2B5EF4-FFF2-40B4-BE49-F238E27FC236}">
              <a16:creationId xmlns:a16="http://schemas.microsoft.com/office/drawing/2014/main" id="{00000000-0008-0000-1300-000036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87" name="Text Box 15">
          <a:extLst>
            <a:ext uri="{FF2B5EF4-FFF2-40B4-BE49-F238E27FC236}">
              <a16:creationId xmlns:a16="http://schemas.microsoft.com/office/drawing/2014/main" id="{00000000-0008-0000-1300-000037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688" name="Text Box 15">
          <a:extLst>
            <a:ext uri="{FF2B5EF4-FFF2-40B4-BE49-F238E27FC236}">
              <a16:creationId xmlns:a16="http://schemas.microsoft.com/office/drawing/2014/main" id="{00000000-0008-0000-1300-000038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689" name="Text Box 15">
          <a:extLst>
            <a:ext uri="{FF2B5EF4-FFF2-40B4-BE49-F238E27FC236}">
              <a16:creationId xmlns:a16="http://schemas.microsoft.com/office/drawing/2014/main" id="{00000000-0008-0000-1300-000039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690" name="Text Box 15">
          <a:extLst>
            <a:ext uri="{FF2B5EF4-FFF2-40B4-BE49-F238E27FC236}">
              <a16:creationId xmlns:a16="http://schemas.microsoft.com/office/drawing/2014/main" id="{00000000-0008-0000-1300-00003A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91" name="Text Box 15">
          <a:extLst>
            <a:ext uri="{FF2B5EF4-FFF2-40B4-BE49-F238E27FC236}">
              <a16:creationId xmlns:a16="http://schemas.microsoft.com/office/drawing/2014/main" id="{00000000-0008-0000-1300-00003B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92" name="Text Box 15">
          <a:extLst>
            <a:ext uri="{FF2B5EF4-FFF2-40B4-BE49-F238E27FC236}">
              <a16:creationId xmlns:a16="http://schemas.microsoft.com/office/drawing/2014/main" id="{00000000-0008-0000-1300-00003C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93" name="Text Box 15">
          <a:extLst>
            <a:ext uri="{FF2B5EF4-FFF2-40B4-BE49-F238E27FC236}">
              <a16:creationId xmlns:a16="http://schemas.microsoft.com/office/drawing/2014/main" id="{00000000-0008-0000-1300-00003D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94" name="Text Box 15">
          <a:extLst>
            <a:ext uri="{FF2B5EF4-FFF2-40B4-BE49-F238E27FC236}">
              <a16:creationId xmlns:a16="http://schemas.microsoft.com/office/drawing/2014/main" id="{00000000-0008-0000-1300-00003E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95" name="Text Box 15">
          <a:extLst>
            <a:ext uri="{FF2B5EF4-FFF2-40B4-BE49-F238E27FC236}">
              <a16:creationId xmlns:a16="http://schemas.microsoft.com/office/drawing/2014/main" id="{00000000-0008-0000-1300-00003F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96" name="Text Box 15">
          <a:extLst>
            <a:ext uri="{FF2B5EF4-FFF2-40B4-BE49-F238E27FC236}">
              <a16:creationId xmlns:a16="http://schemas.microsoft.com/office/drawing/2014/main" id="{00000000-0008-0000-1300-000040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97" name="Text Box 15">
          <a:extLst>
            <a:ext uri="{FF2B5EF4-FFF2-40B4-BE49-F238E27FC236}">
              <a16:creationId xmlns:a16="http://schemas.microsoft.com/office/drawing/2014/main" id="{00000000-0008-0000-1300-000041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98" name="Text Box 15">
          <a:extLst>
            <a:ext uri="{FF2B5EF4-FFF2-40B4-BE49-F238E27FC236}">
              <a16:creationId xmlns:a16="http://schemas.microsoft.com/office/drawing/2014/main" id="{00000000-0008-0000-1300-000042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699" name="Text Box 15">
          <a:extLst>
            <a:ext uri="{FF2B5EF4-FFF2-40B4-BE49-F238E27FC236}">
              <a16:creationId xmlns:a16="http://schemas.microsoft.com/office/drawing/2014/main" id="{00000000-0008-0000-1300-000043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00" name="Text Box 15">
          <a:extLst>
            <a:ext uri="{FF2B5EF4-FFF2-40B4-BE49-F238E27FC236}">
              <a16:creationId xmlns:a16="http://schemas.microsoft.com/office/drawing/2014/main" id="{00000000-0008-0000-1300-000044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01" name="Text Box 15">
          <a:extLst>
            <a:ext uri="{FF2B5EF4-FFF2-40B4-BE49-F238E27FC236}">
              <a16:creationId xmlns:a16="http://schemas.microsoft.com/office/drawing/2014/main" id="{00000000-0008-0000-1300-000045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702" name="Text Box 15">
          <a:extLst>
            <a:ext uri="{FF2B5EF4-FFF2-40B4-BE49-F238E27FC236}">
              <a16:creationId xmlns:a16="http://schemas.microsoft.com/office/drawing/2014/main" id="{00000000-0008-0000-1300-000046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703" name="Text Box 15">
          <a:extLst>
            <a:ext uri="{FF2B5EF4-FFF2-40B4-BE49-F238E27FC236}">
              <a16:creationId xmlns:a16="http://schemas.microsoft.com/office/drawing/2014/main" id="{00000000-0008-0000-1300-000047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704" name="Text Box 15">
          <a:extLst>
            <a:ext uri="{FF2B5EF4-FFF2-40B4-BE49-F238E27FC236}">
              <a16:creationId xmlns:a16="http://schemas.microsoft.com/office/drawing/2014/main" id="{00000000-0008-0000-1300-000048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705" name="Text Box 15">
          <a:extLst>
            <a:ext uri="{FF2B5EF4-FFF2-40B4-BE49-F238E27FC236}">
              <a16:creationId xmlns:a16="http://schemas.microsoft.com/office/drawing/2014/main" id="{00000000-0008-0000-1300-00004916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706" name="Text Box 15">
          <a:extLst>
            <a:ext uri="{FF2B5EF4-FFF2-40B4-BE49-F238E27FC236}">
              <a16:creationId xmlns:a16="http://schemas.microsoft.com/office/drawing/2014/main" id="{00000000-0008-0000-1300-00004A16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707" name="Text Box 15">
          <a:extLst>
            <a:ext uri="{FF2B5EF4-FFF2-40B4-BE49-F238E27FC236}">
              <a16:creationId xmlns:a16="http://schemas.microsoft.com/office/drawing/2014/main" id="{00000000-0008-0000-1300-00004B16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08" name="Text Box 15">
          <a:extLst>
            <a:ext uri="{FF2B5EF4-FFF2-40B4-BE49-F238E27FC236}">
              <a16:creationId xmlns:a16="http://schemas.microsoft.com/office/drawing/2014/main" id="{00000000-0008-0000-1300-00004C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09" name="Text Box 15">
          <a:extLst>
            <a:ext uri="{FF2B5EF4-FFF2-40B4-BE49-F238E27FC236}">
              <a16:creationId xmlns:a16="http://schemas.microsoft.com/office/drawing/2014/main" id="{00000000-0008-0000-1300-00004D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10" name="Text Box 15">
          <a:extLst>
            <a:ext uri="{FF2B5EF4-FFF2-40B4-BE49-F238E27FC236}">
              <a16:creationId xmlns:a16="http://schemas.microsoft.com/office/drawing/2014/main" id="{00000000-0008-0000-1300-00004E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11" name="Text Box 15">
          <a:extLst>
            <a:ext uri="{FF2B5EF4-FFF2-40B4-BE49-F238E27FC236}">
              <a16:creationId xmlns:a16="http://schemas.microsoft.com/office/drawing/2014/main" id="{00000000-0008-0000-1300-00004F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12" name="Text Box 15">
          <a:extLst>
            <a:ext uri="{FF2B5EF4-FFF2-40B4-BE49-F238E27FC236}">
              <a16:creationId xmlns:a16="http://schemas.microsoft.com/office/drawing/2014/main" id="{00000000-0008-0000-1300-000050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13" name="Text Box 15">
          <a:extLst>
            <a:ext uri="{FF2B5EF4-FFF2-40B4-BE49-F238E27FC236}">
              <a16:creationId xmlns:a16="http://schemas.microsoft.com/office/drawing/2014/main" id="{00000000-0008-0000-1300-000051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14" name="Text Box 15">
          <a:extLst>
            <a:ext uri="{FF2B5EF4-FFF2-40B4-BE49-F238E27FC236}">
              <a16:creationId xmlns:a16="http://schemas.microsoft.com/office/drawing/2014/main" id="{00000000-0008-0000-1300-000052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15" name="Text Box 15">
          <a:extLst>
            <a:ext uri="{FF2B5EF4-FFF2-40B4-BE49-F238E27FC236}">
              <a16:creationId xmlns:a16="http://schemas.microsoft.com/office/drawing/2014/main" id="{00000000-0008-0000-1300-000053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16" name="Text Box 15">
          <a:extLst>
            <a:ext uri="{FF2B5EF4-FFF2-40B4-BE49-F238E27FC236}">
              <a16:creationId xmlns:a16="http://schemas.microsoft.com/office/drawing/2014/main" id="{00000000-0008-0000-1300-000054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17" name="Text Box 15">
          <a:extLst>
            <a:ext uri="{FF2B5EF4-FFF2-40B4-BE49-F238E27FC236}">
              <a16:creationId xmlns:a16="http://schemas.microsoft.com/office/drawing/2014/main" id="{00000000-0008-0000-1300-000055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18" name="Text Box 15">
          <a:extLst>
            <a:ext uri="{FF2B5EF4-FFF2-40B4-BE49-F238E27FC236}">
              <a16:creationId xmlns:a16="http://schemas.microsoft.com/office/drawing/2014/main" id="{00000000-0008-0000-1300-000056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19" name="Text Box 15">
          <a:extLst>
            <a:ext uri="{FF2B5EF4-FFF2-40B4-BE49-F238E27FC236}">
              <a16:creationId xmlns:a16="http://schemas.microsoft.com/office/drawing/2014/main" id="{00000000-0008-0000-1300-000057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20" name="Text Box 15">
          <a:extLst>
            <a:ext uri="{FF2B5EF4-FFF2-40B4-BE49-F238E27FC236}">
              <a16:creationId xmlns:a16="http://schemas.microsoft.com/office/drawing/2014/main" id="{00000000-0008-0000-1300-000058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21" name="Text Box 15">
          <a:extLst>
            <a:ext uri="{FF2B5EF4-FFF2-40B4-BE49-F238E27FC236}">
              <a16:creationId xmlns:a16="http://schemas.microsoft.com/office/drawing/2014/main" id="{00000000-0008-0000-1300-000059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22" name="Text Box 15">
          <a:extLst>
            <a:ext uri="{FF2B5EF4-FFF2-40B4-BE49-F238E27FC236}">
              <a16:creationId xmlns:a16="http://schemas.microsoft.com/office/drawing/2014/main" id="{00000000-0008-0000-1300-00005A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23" name="Text Box 15">
          <a:extLst>
            <a:ext uri="{FF2B5EF4-FFF2-40B4-BE49-F238E27FC236}">
              <a16:creationId xmlns:a16="http://schemas.microsoft.com/office/drawing/2014/main" id="{00000000-0008-0000-1300-00005B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24" name="Text Box 15">
          <a:extLst>
            <a:ext uri="{FF2B5EF4-FFF2-40B4-BE49-F238E27FC236}">
              <a16:creationId xmlns:a16="http://schemas.microsoft.com/office/drawing/2014/main" id="{00000000-0008-0000-1300-00005C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25" name="Text Box 15">
          <a:extLst>
            <a:ext uri="{FF2B5EF4-FFF2-40B4-BE49-F238E27FC236}">
              <a16:creationId xmlns:a16="http://schemas.microsoft.com/office/drawing/2014/main" id="{00000000-0008-0000-1300-00005D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26" name="Text Box 15">
          <a:extLst>
            <a:ext uri="{FF2B5EF4-FFF2-40B4-BE49-F238E27FC236}">
              <a16:creationId xmlns:a16="http://schemas.microsoft.com/office/drawing/2014/main" id="{00000000-0008-0000-1300-00005E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27" name="Text Box 15">
          <a:extLst>
            <a:ext uri="{FF2B5EF4-FFF2-40B4-BE49-F238E27FC236}">
              <a16:creationId xmlns:a16="http://schemas.microsoft.com/office/drawing/2014/main" id="{00000000-0008-0000-1300-00005F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28" name="Text Box 15">
          <a:extLst>
            <a:ext uri="{FF2B5EF4-FFF2-40B4-BE49-F238E27FC236}">
              <a16:creationId xmlns:a16="http://schemas.microsoft.com/office/drawing/2014/main" id="{00000000-0008-0000-1300-000060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29" name="Text Box 15">
          <a:extLst>
            <a:ext uri="{FF2B5EF4-FFF2-40B4-BE49-F238E27FC236}">
              <a16:creationId xmlns:a16="http://schemas.microsoft.com/office/drawing/2014/main" id="{00000000-0008-0000-1300-000061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30" name="Text Box 15">
          <a:extLst>
            <a:ext uri="{FF2B5EF4-FFF2-40B4-BE49-F238E27FC236}">
              <a16:creationId xmlns:a16="http://schemas.microsoft.com/office/drawing/2014/main" id="{00000000-0008-0000-1300-000062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31" name="Text Box 15">
          <a:extLst>
            <a:ext uri="{FF2B5EF4-FFF2-40B4-BE49-F238E27FC236}">
              <a16:creationId xmlns:a16="http://schemas.microsoft.com/office/drawing/2014/main" id="{00000000-0008-0000-1300-000063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732" name="Text Box 15">
          <a:extLst>
            <a:ext uri="{FF2B5EF4-FFF2-40B4-BE49-F238E27FC236}">
              <a16:creationId xmlns:a16="http://schemas.microsoft.com/office/drawing/2014/main" id="{00000000-0008-0000-1300-000064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733" name="Text Box 15">
          <a:extLst>
            <a:ext uri="{FF2B5EF4-FFF2-40B4-BE49-F238E27FC236}">
              <a16:creationId xmlns:a16="http://schemas.microsoft.com/office/drawing/2014/main" id="{00000000-0008-0000-1300-000065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734" name="Text Box 15">
          <a:extLst>
            <a:ext uri="{FF2B5EF4-FFF2-40B4-BE49-F238E27FC236}">
              <a16:creationId xmlns:a16="http://schemas.microsoft.com/office/drawing/2014/main" id="{00000000-0008-0000-1300-000066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735" name="Text Box 15">
          <a:extLst>
            <a:ext uri="{FF2B5EF4-FFF2-40B4-BE49-F238E27FC236}">
              <a16:creationId xmlns:a16="http://schemas.microsoft.com/office/drawing/2014/main" id="{00000000-0008-0000-1300-000067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736" name="Text Box 15">
          <a:extLst>
            <a:ext uri="{FF2B5EF4-FFF2-40B4-BE49-F238E27FC236}">
              <a16:creationId xmlns:a16="http://schemas.microsoft.com/office/drawing/2014/main" id="{00000000-0008-0000-1300-000068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737" name="Text Box 15">
          <a:extLst>
            <a:ext uri="{FF2B5EF4-FFF2-40B4-BE49-F238E27FC236}">
              <a16:creationId xmlns:a16="http://schemas.microsoft.com/office/drawing/2014/main" id="{00000000-0008-0000-1300-000069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38" name="Text Box 15">
          <a:extLst>
            <a:ext uri="{FF2B5EF4-FFF2-40B4-BE49-F238E27FC236}">
              <a16:creationId xmlns:a16="http://schemas.microsoft.com/office/drawing/2014/main" id="{00000000-0008-0000-1300-00006A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39" name="Text Box 15">
          <a:extLst>
            <a:ext uri="{FF2B5EF4-FFF2-40B4-BE49-F238E27FC236}">
              <a16:creationId xmlns:a16="http://schemas.microsoft.com/office/drawing/2014/main" id="{00000000-0008-0000-1300-00006B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40" name="Text Box 15">
          <a:extLst>
            <a:ext uri="{FF2B5EF4-FFF2-40B4-BE49-F238E27FC236}">
              <a16:creationId xmlns:a16="http://schemas.microsoft.com/office/drawing/2014/main" id="{00000000-0008-0000-1300-00006C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41" name="Text Box 15">
          <a:extLst>
            <a:ext uri="{FF2B5EF4-FFF2-40B4-BE49-F238E27FC236}">
              <a16:creationId xmlns:a16="http://schemas.microsoft.com/office/drawing/2014/main" id="{00000000-0008-0000-1300-00006D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42" name="Text Box 15">
          <a:extLst>
            <a:ext uri="{FF2B5EF4-FFF2-40B4-BE49-F238E27FC236}">
              <a16:creationId xmlns:a16="http://schemas.microsoft.com/office/drawing/2014/main" id="{00000000-0008-0000-1300-00006E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43" name="Text Box 15">
          <a:extLst>
            <a:ext uri="{FF2B5EF4-FFF2-40B4-BE49-F238E27FC236}">
              <a16:creationId xmlns:a16="http://schemas.microsoft.com/office/drawing/2014/main" id="{00000000-0008-0000-1300-00006F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44" name="Text Box 15">
          <a:extLst>
            <a:ext uri="{FF2B5EF4-FFF2-40B4-BE49-F238E27FC236}">
              <a16:creationId xmlns:a16="http://schemas.microsoft.com/office/drawing/2014/main" id="{00000000-0008-0000-1300-000070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45" name="Text Box 15">
          <a:extLst>
            <a:ext uri="{FF2B5EF4-FFF2-40B4-BE49-F238E27FC236}">
              <a16:creationId xmlns:a16="http://schemas.microsoft.com/office/drawing/2014/main" id="{00000000-0008-0000-1300-000071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46" name="Text Box 15">
          <a:extLst>
            <a:ext uri="{FF2B5EF4-FFF2-40B4-BE49-F238E27FC236}">
              <a16:creationId xmlns:a16="http://schemas.microsoft.com/office/drawing/2014/main" id="{00000000-0008-0000-1300-000072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47" name="Text Box 15">
          <a:extLst>
            <a:ext uri="{FF2B5EF4-FFF2-40B4-BE49-F238E27FC236}">
              <a16:creationId xmlns:a16="http://schemas.microsoft.com/office/drawing/2014/main" id="{00000000-0008-0000-1300-000073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748" name="Text Box 15">
          <a:extLst>
            <a:ext uri="{FF2B5EF4-FFF2-40B4-BE49-F238E27FC236}">
              <a16:creationId xmlns:a16="http://schemas.microsoft.com/office/drawing/2014/main" id="{00000000-0008-0000-1300-000074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749" name="Text Box 15">
          <a:extLst>
            <a:ext uri="{FF2B5EF4-FFF2-40B4-BE49-F238E27FC236}">
              <a16:creationId xmlns:a16="http://schemas.microsoft.com/office/drawing/2014/main" id="{00000000-0008-0000-1300-000075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750" name="Text Box 15">
          <a:extLst>
            <a:ext uri="{FF2B5EF4-FFF2-40B4-BE49-F238E27FC236}">
              <a16:creationId xmlns:a16="http://schemas.microsoft.com/office/drawing/2014/main" id="{00000000-0008-0000-1300-000076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751" name="Text Box 15">
          <a:extLst>
            <a:ext uri="{FF2B5EF4-FFF2-40B4-BE49-F238E27FC236}">
              <a16:creationId xmlns:a16="http://schemas.microsoft.com/office/drawing/2014/main" id="{00000000-0008-0000-1300-000077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752" name="Text Box 15">
          <a:extLst>
            <a:ext uri="{FF2B5EF4-FFF2-40B4-BE49-F238E27FC236}">
              <a16:creationId xmlns:a16="http://schemas.microsoft.com/office/drawing/2014/main" id="{00000000-0008-0000-1300-00007816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753" name="Text Box 15">
          <a:extLst>
            <a:ext uri="{FF2B5EF4-FFF2-40B4-BE49-F238E27FC236}">
              <a16:creationId xmlns:a16="http://schemas.microsoft.com/office/drawing/2014/main" id="{00000000-0008-0000-1300-00007916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754" name="Text Box 15">
          <a:extLst>
            <a:ext uri="{FF2B5EF4-FFF2-40B4-BE49-F238E27FC236}">
              <a16:creationId xmlns:a16="http://schemas.microsoft.com/office/drawing/2014/main" id="{00000000-0008-0000-1300-00007A16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755" name="Text Box 15">
          <a:extLst>
            <a:ext uri="{FF2B5EF4-FFF2-40B4-BE49-F238E27FC236}">
              <a16:creationId xmlns:a16="http://schemas.microsoft.com/office/drawing/2014/main" id="{00000000-0008-0000-1300-00007B16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756" name="Text Box 15">
          <a:extLst>
            <a:ext uri="{FF2B5EF4-FFF2-40B4-BE49-F238E27FC236}">
              <a16:creationId xmlns:a16="http://schemas.microsoft.com/office/drawing/2014/main" id="{00000000-0008-0000-1300-00007C16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57" name="Text Box 15">
          <a:extLst>
            <a:ext uri="{FF2B5EF4-FFF2-40B4-BE49-F238E27FC236}">
              <a16:creationId xmlns:a16="http://schemas.microsoft.com/office/drawing/2014/main" id="{00000000-0008-0000-1300-00007D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58" name="Text Box 15">
          <a:extLst>
            <a:ext uri="{FF2B5EF4-FFF2-40B4-BE49-F238E27FC236}">
              <a16:creationId xmlns:a16="http://schemas.microsoft.com/office/drawing/2014/main" id="{00000000-0008-0000-1300-00007E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759" name="Text Box 15">
          <a:extLst>
            <a:ext uri="{FF2B5EF4-FFF2-40B4-BE49-F238E27FC236}">
              <a16:creationId xmlns:a16="http://schemas.microsoft.com/office/drawing/2014/main" id="{00000000-0008-0000-1300-00007F16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60" name="Text Box 15">
          <a:extLst>
            <a:ext uri="{FF2B5EF4-FFF2-40B4-BE49-F238E27FC236}">
              <a16:creationId xmlns:a16="http://schemas.microsoft.com/office/drawing/2014/main" id="{00000000-0008-0000-1300-000080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61" name="Text Box 15">
          <a:extLst>
            <a:ext uri="{FF2B5EF4-FFF2-40B4-BE49-F238E27FC236}">
              <a16:creationId xmlns:a16="http://schemas.microsoft.com/office/drawing/2014/main" id="{00000000-0008-0000-1300-000081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62" name="Text Box 15">
          <a:extLst>
            <a:ext uri="{FF2B5EF4-FFF2-40B4-BE49-F238E27FC236}">
              <a16:creationId xmlns:a16="http://schemas.microsoft.com/office/drawing/2014/main" id="{00000000-0008-0000-1300-000082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63" name="Text Box 15">
          <a:extLst>
            <a:ext uri="{FF2B5EF4-FFF2-40B4-BE49-F238E27FC236}">
              <a16:creationId xmlns:a16="http://schemas.microsoft.com/office/drawing/2014/main" id="{00000000-0008-0000-1300-000083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64" name="Text Box 15">
          <a:extLst>
            <a:ext uri="{FF2B5EF4-FFF2-40B4-BE49-F238E27FC236}">
              <a16:creationId xmlns:a16="http://schemas.microsoft.com/office/drawing/2014/main" id="{00000000-0008-0000-1300-000084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65" name="Text Box 15">
          <a:extLst>
            <a:ext uri="{FF2B5EF4-FFF2-40B4-BE49-F238E27FC236}">
              <a16:creationId xmlns:a16="http://schemas.microsoft.com/office/drawing/2014/main" id="{00000000-0008-0000-1300-000085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66" name="Text Box 15">
          <a:extLst>
            <a:ext uri="{FF2B5EF4-FFF2-40B4-BE49-F238E27FC236}">
              <a16:creationId xmlns:a16="http://schemas.microsoft.com/office/drawing/2014/main" id="{00000000-0008-0000-1300-000086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67" name="Text Box 15">
          <a:extLst>
            <a:ext uri="{FF2B5EF4-FFF2-40B4-BE49-F238E27FC236}">
              <a16:creationId xmlns:a16="http://schemas.microsoft.com/office/drawing/2014/main" id="{00000000-0008-0000-1300-000087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68" name="Text Box 15">
          <a:extLst>
            <a:ext uri="{FF2B5EF4-FFF2-40B4-BE49-F238E27FC236}">
              <a16:creationId xmlns:a16="http://schemas.microsoft.com/office/drawing/2014/main" id="{00000000-0008-0000-1300-000088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769" name="Text Box 15">
          <a:extLst>
            <a:ext uri="{FF2B5EF4-FFF2-40B4-BE49-F238E27FC236}">
              <a16:creationId xmlns:a16="http://schemas.microsoft.com/office/drawing/2014/main" id="{00000000-0008-0000-1300-000089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770" name="Text Box 15">
          <a:extLst>
            <a:ext uri="{FF2B5EF4-FFF2-40B4-BE49-F238E27FC236}">
              <a16:creationId xmlns:a16="http://schemas.microsoft.com/office/drawing/2014/main" id="{00000000-0008-0000-1300-00008A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771" name="Text Box 15">
          <a:extLst>
            <a:ext uri="{FF2B5EF4-FFF2-40B4-BE49-F238E27FC236}">
              <a16:creationId xmlns:a16="http://schemas.microsoft.com/office/drawing/2014/main" id="{00000000-0008-0000-1300-00008B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772" name="Text Box 15">
          <a:extLst>
            <a:ext uri="{FF2B5EF4-FFF2-40B4-BE49-F238E27FC236}">
              <a16:creationId xmlns:a16="http://schemas.microsoft.com/office/drawing/2014/main" id="{00000000-0008-0000-1300-00008C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773" name="Text Box 15">
          <a:extLst>
            <a:ext uri="{FF2B5EF4-FFF2-40B4-BE49-F238E27FC236}">
              <a16:creationId xmlns:a16="http://schemas.microsoft.com/office/drawing/2014/main" id="{00000000-0008-0000-1300-00008D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774" name="Text Box 15">
          <a:extLst>
            <a:ext uri="{FF2B5EF4-FFF2-40B4-BE49-F238E27FC236}">
              <a16:creationId xmlns:a16="http://schemas.microsoft.com/office/drawing/2014/main" id="{00000000-0008-0000-1300-00008E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75" name="Text Box 15">
          <a:extLst>
            <a:ext uri="{FF2B5EF4-FFF2-40B4-BE49-F238E27FC236}">
              <a16:creationId xmlns:a16="http://schemas.microsoft.com/office/drawing/2014/main" id="{00000000-0008-0000-1300-00008F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76" name="Text Box 15">
          <a:extLst>
            <a:ext uri="{FF2B5EF4-FFF2-40B4-BE49-F238E27FC236}">
              <a16:creationId xmlns:a16="http://schemas.microsoft.com/office/drawing/2014/main" id="{00000000-0008-0000-1300-000090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77" name="Text Box 15">
          <a:extLst>
            <a:ext uri="{FF2B5EF4-FFF2-40B4-BE49-F238E27FC236}">
              <a16:creationId xmlns:a16="http://schemas.microsoft.com/office/drawing/2014/main" id="{00000000-0008-0000-1300-000091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78" name="Text Box 15">
          <a:extLst>
            <a:ext uri="{FF2B5EF4-FFF2-40B4-BE49-F238E27FC236}">
              <a16:creationId xmlns:a16="http://schemas.microsoft.com/office/drawing/2014/main" id="{00000000-0008-0000-1300-000092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79" name="Text Box 15">
          <a:extLst>
            <a:ext uri="{FF2B5EF4-FFF2-40B4-BE49-F238E27FC236}">
              <a16:creationId xmlns:a16="http://schemas.microsoft.com/office/drawing/2014/main" id="{00000000-0008-0000-1300-000093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80" name="Text Box 15">
          <a:extLst>
            <a:ext uri="{FF2B5EF4-FFF2-40B4-BE49-F238E27FC236}">
              <a16:creationId xmlns:a16="http://schemas.microsoft.com/office/drawing/2014/main" id="{00000000-0008-0000-1300-000094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81" name="Text Box 15">
          <a:extLst>
            <a:ext uri="{FF2B5EF4-FFF2-40B4-BE49-F238E27FC236}">
              <a16:creationId xmlns:a16="http://schemas.microsoft.com/office/drawing/2014/main" id="{00000000-0008-0000-1300-000095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82" name="Text Box 15">
          <a:extLst>
            <a:ext uri="{FF2B5EF4-FFF2-40B4-BE49-F238E27FC236}">
              <a16:creationId xmlns:a16="http://schemas.microsoft.com/office/drawing/2014/main" id="{00000000-0008-0000-1300-000096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83" name="Text Box 15">
          <a:extLst>
            <a:ext uri="{FF2B5EF4-FFF2-40B4-BE49-F238E27FC236}">
              <a16:creationId xmlns:a16="http://schemas.microsoft.com/office/drawing/2014/main" id="{00000000-0008-0000-1300-000097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84" name="Text Box 15">
          <a:extLst>
            <a:ext uri="{FF2B5EF4-FFF2-40B4-BE49-F238E27FC236}">
              <a16:creationId xmlns:a16="http://schemas.microsoft.com/office/drawing/2014/main" id="{00000000-0008-0000-1300-000098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85" name="Text Box 15">
          <a:extLst>
            <a:ext uri="{FF2B5EF4-FFF2-40B4-BE49-F238E27FC236}">
              <a16:creationId xmlns:a16="http://schemas.microsoft.com/office/drawing/2014/main" id="{00000000-0008-0000-1300-000099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86" name="Text Box 15">
          <a:extLst>
            <a:ext uri="{FF2B5EF4-FFF2-40B4-BE49-F238E27FC236}">
              <a16:creationId xmlns:a16="http://schemas.microsoft.com/office/drawing/2014/main" id="{00000000-0008-0000-1300-00009A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87" name="Text Box 15">
          <a:extLst>
            <a:ext uri="{FF2B5EF4-FFF2-40B4-BE49-F238E27FC236}">
              <a16:creationId xmlns:a16="http://schemas.microsoft.com/office/drawing/2014/main" id="{00000000-0008-0000-1300-00009B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788" name="Text Box 15">
          <a:extLst>
            <a:ext uri="{FF2B5EF4-FFF2-40B4-BE49-F238E27FC236}">
              <a16:creationId xmlns:a16="http://schemas.microsoft.com/office/drawing/2014/main" id="{00000000-0008-0000-1300-00009C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789" name="Text Box 15">
          <a:extLst>
            <a:ext uri="{FF2B5EF4-FFF2-40B4-BE49-F238E27FC236}">
              <a16:creationId xmlns:a16="http://schemas.microsoft.com/office/drawing/2014/main" id="{00000000-0008-0000-1300-00009D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790" name="Text Box 15">
          <a:extLst>
            <a:ext uri="{FF2B5EF4-FFF2-40B4-BE49-F238E27FC236}">
              <a16:creationId xmlns:a16="http://schemas.microsoft.com/office/drawing/2014/main" id="{00000000-0008-0000-1300-00009E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91" name="Text Box 15">
          <a:extLst>
            <a:ext uri="{FF2B5EF4-FFF2-40B4-BE49-F238E27FC236}">
              <a16:creationId xmlns:a16="http://schemas.microsoft.com/office/drawing/2014/main" id="{00000000-0008-0000-1300-00009F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92" name="Text Box 15">
          <a:extLst>
            <a:ext uri="{FF2B5EF4-FFF2-40B4-BE49-F238E27FC236}">
              <a16:creationId xmlns:a16="http://schemas.microsoft.com/office/drawing/2014/main" id="{00000000-0008-0000-1300-0000A0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93" name="Text Box 15">
          <a:extLst>
            <a:ext uri="{FF2B5EF4-FFF2-40B4-BE49-F238E27FC236}">
              <a16:creationId xmlns:a16="http://schemas.microsoft.com/office/drawing/2014/main" id="{00000000-0008-0000-1300-0000A1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94" name="Text Box 15">
          <a:extLst>
            <a:ext uri="{FF2B5EF4-FFF2-40B4-BE49-F238E27FC236}">
              <a16:creationId xmlns:a16="http://schemas.microsoft.com/office/drawing/2014/main" id="{00000000-0008-0000-1300-0000A2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95" name="Text Box 15">
          <a:extLst>
            <a:ext uri="{FF2B5EF4-FFF2-40B4-BE49-F238E27FC236}">
              <a16:creationId xmlns:a16="http://schemas.microsoft.com/office/drawing/2014/main" id="{00000000-0008-0000-1300-0000A3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96" name="Text Box 15">
          <a:extLst>
            <a:ext uri="{FF2B5EF4-FFF2-40B4-BE49-F238E27FC236}">
              <a16:creationId xmlns:a16="http://schemas.microsoft.com/office/drawing/2014/main" id="{00000000-0008-0000-1300-0000A4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97" name="Text Box 15">
          <a:extLst>
            <a:ext uri="{FF2B5EF4-FFF2-40B4-BE49-F238E27FC236}">
              <a16:creationId xmlns:a16="http://schemas.microsoft.com/office/drawing/2014/main" id="{00000000-0008-0000-1300-0000A5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98" name="Text Box 15">
          <a:extLst>
            <a:ext uri="{FF2B5EF4-FFF2-40B4-BE49-F238E27FC236}">
              <a16:creationId xmlns:a16="http://schemas.microsoft.com/office/drawing/2014/main" id="{00000000-0008-0000-1300-0000A6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799" name="Text Box 15">
          <a:extLst>
            <a:ext uri="{FF2B5EF4-FFF2-40B4-BE49-F238E27FC236}">
              <a16:creationId xmlns:a16="http://schemas.microsoft.com/office/drawing/2014/main" id="{00000000-0008-0000-1300-0000A7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00" name="Text Box 15">
          <a:extLst>
            <a:ext uri="{FF2B5EF4-FFF2-40B4-BE49-F238E27FC236}">
              <a16:creationId xmlns:a16="http://schemas.microsoft.com/office/drawing/2014/main" id="{00000000-0008-0000-1300-0000A8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01" name="Text Box 15">
          <a:extLst>
            <a:ext uri="{FF2B5EF4-FFF2-40B4-BE49-F238E27FC236}">
              <a16:creationId xmlns:a16="http://schemas.microsoft.com/office/drawing/2014/main" id="{00000000-0008-0000-1300-0000A9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802" name="Text Box 15">
          <a:extLst>
            <a:ext uri="{FF2B5EF4-FFF2-40B4-BE49-F238E27FC236}">
              <a16:creationId xmlns:a16="http://schemas.microsoft.com/office/drawing/2014/main" id="{00000000-0008-0000-1300-0000AA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803" name="Text Box 15">
          <a:extLst>
            <a:ext uri="{FF2B5EF4-FFF2-40B4-BE49-F238E27FC236}">
              <a16:creationId xmlns:a16="http://schemas.microsoft.com/office/drawing/2014/main" id="{00000000-0008-0000-1300-0000AB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804" name="Text Box 15">
          <a:extLst>
            <a:ext uri="{FF2B5EF4-FFF2-40B4-BE49-F238E27FC236}">
              <a16:creationId xmlns:a16="http://schemas.microsoft.com/office/drawing/2014/main" id="{00000000-0008-0000-1300-0000AC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805" name="Text Box 15">
          <a:extLst>
            <a:ext uri="{FF2B5EF4-FFF2-40B4-BE49-F238E27FC236}">
              <a16:creationId xmlns:a16="http://schemas.microsoft.com/office/drawing/2014/main" id="{00000000-0008-0000-1300-0000AD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806" name="Text Box 15">
          <a:extLst>
            <a:ext uri="{FF2B5EF4-FFF2-40B4-BE49-F238E27FC236}">
              <a16:creationId xmlns:a16="http://schemas.microsoft.com/office/drawing/2014/main" id="{00000000-0008-0000-1300-0000AE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807" name="Text Box 15">
          <a:extLst>
            <a:ext uri="{FF2B5EF4-FFF2-40B4-BE49-F238E27FC236}">
              <a16:creationId xmlns:a16="http://schemas.microsoft.com/office/drawing/2014/main" id="{00000000-0008-0000-1300-0000AF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808" name="Text Box 15">
          <a:extLst>
            <a:ext uri="{FF2B5EF4-FFF2-40B4-BE49-F238E27FC236}">
              <a16:creationId xmlns:a16="http://schemas.microsoft.com/office/drawing/2014/main" id="{00000000-0008-0000-1300-0000B0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809" name="Text Box 15">
          <a:extLst>
            <a:ext uri="{FF2B5EF4-FFF2-40B4-BE49-F238E27FC236}">
              <a16:creationId xmlns:a16="http://schemas.microsoft.com/office/drawing/2014/main" id="{00000000-0008-0000-1300-0000B1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810" name="Text Box 15">
          <a:extLst>
            <a:ext uri="{FF2B5EF4-FFF2-40B4-BE49-F238E27FC236}">
              <a16:creationId xmlns:a16="http://schemas.microsoft.com/office/drawing/2014/main" id="{00000000-0008-0000-1300-0000B2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11" name="Text Box 15">
          <a:extLst>
            <a:ext uri="{FF2B5EF4-FFF2-40B4-BE49-F238E27FC236}">
              <a16:creationId xmlns:a16="http://schemas.microsoft.com/office/drawing/2014/main" id="{00000000-0008-0000-1300-0000B3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12" name="Text Box 15">
          <a:extLst>
            <a:ext uri="{FF2B5EF4-FFF2-40B4-BE49-F238E27FC236}">
              <a16:creationId xmlns:a16="http://schemas.microsoft.com/office/drawing/2014/main" id="{00000000-0008-0000-1300-0000B4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13" name="Text Box 15">
          <a:extLst>
            <a:ext uri="{FF2B5EF4-FFF2-40B4-BE49-F238E27FC236}">
              <a16:creationId xmlns:a16="http://schemas.microsoft.com/office/drawing/2014/main" id="{00000000-0008-0000-1300-0000B5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14" name="Text Box 15">
          <a:extLst>
            <a:ext uri="{FF2B5EF4-FFF2-40B4-BE49-F238E27FC236}">
              <a16:creationId xmlns:a16="http://schemas.microsoft.com/office/drawing/2014/main" id="{00000000-0008-0000-1300-0000B6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15" name="Text Box 15">
          <a:extLst>
            <a:ext uri="{FF2B5EF4-FFF2-40B4-BE49-F238E27FC236}">
              <a16:creationId xmlns:a16="http://schemas.microsoft.com/office/drawing/2014/main" id="{00000000-0008-0000-1300-0000B7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16" name="Text Box 15">
          <a:extLst>
            <a:ext uri="{FF2B5EF4-FFF2-40B4-BE49-F238E27FC236}">
              <a16:creationId xmlns:a16="http://schemas.microsoft.com/office/drawing/2014/main" id="{00000000-0008-0000-1300-0000B8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17" name="Text Box 15">
          <a:extLst>
            <a:ext uri="{FF2B5EF4-FFF2-40B4-BE49-F238E27FC236}">
              <a16:creationId xmlns:a16="http://schemas.microsoft.com/office/drawing/2014/main" id="{00000000-0008-0000-1300-0000B9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18" name="Text Box 15">
          <a:extLst>
            <a:ext uri="{FF2B5EF4-FFF2-40B4-BE49-F238E27FC236}">
              <a16:creationId xmlns:a16="http://schemas.microsoft.com/office/drawing/2014/main" id="{00000000-0008-0000-1300-0000BA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19" name="Text Box 15">
          <a:extLst>
            <a:ext uri="{FF2B5EF4-FFF2-40B4-BE49-F238E27FC236}">
              <a16:creationId xmlns:a16="http://schemas.microsoft.com/office/drawing/2014/main" id="{00000000-0008-0000-1300-0000BB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20" name="Text Box 15">
          <a:extLst>
            <a:ext uri="{FF2B5EF4-FFF2-40B4-BE49-F238E27FC236}">
              <a16:creationId xmlns:a16="http://schemas.microsoft.com/office/drawing/2014/main" id="{00000000-0008-0000-1300-0000BC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21" name="Text Box 15">
          <a:extLst>
            <a:ext uri="{FF2B5EF4-FFF2-40B4-BE49-F238E27FC236}">
              <a16:creationId xmlns:a16="http://schemas.microsoft.com/office/drawing/2014/main" id="{00000000-0008-0000-1300-0000BD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22" name="Text Box 15">
          <a:extLst>
            <a:ext uri="{FF2B5EF4-FFF2-40B4-BE49-F238E27FC236}">
              <a16:creationId xmlns:a16="http://schemas.microsoft.com/office/drawing/2014/main" id="{00000000-0008-0000-1300-0000BE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23" name="Text Box 15">
          <a:extLst>
            <a:ext uri="{FF2B5EF4-FFF2-40B4-BE49-F238E27FC236}">
              <a16:creationId xmlns:a16="http://schemas.microsoft.com/office/drawing/2014/main" id="{00000000-0008-0000-1300-0000BF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824" name="Text Box 15">
          <a:extLst>
            <a:ext uri="{FF2B5EF4-FFF2-40B4-BE49-F238E27FC236}">
              <a16:creationId xmlns:a16="http://schemas.microsoft.com/office/drawing/2014/main" id="{00000000-0008-0000-1300-0000C0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825" name="Text Box 15">
          <a:extLst>
            <a:ext uri="{FF2B5EF4-FFF2-40B4-BE49-F238E27FC236}">
              <a16:creationId xmlns:a16="http://schemas.microsoft.com/office/drawing/2014/main" id="{00000000-0008-0000-1300-0000C1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826" name="Text Box 15">
          <a:extLst>
            <a:ext uri="{FF2B5EF4-FFF2-40B4-BE49-F238E27FC236}">
              <a16:creationId xmlns:a16="http://schemas.microsoft.com/office/drawing/2014/main" id="{00000000-0008-0000-1300-0000C2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27" name="Text Box 15">
          <a:extLst>
            <a:ext uri="{FF2B5EF4-FFF2-40B4-BE49-F238E27FC236}">
              <a16:creationId xmlns:a16="http://schemas.microsoft.com/office/drawing/2014/main" id="{00000000-0008-0000-1300-0000C3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28" name="Text Box 15">
          <a:extLst>
            <a:ext uri="{FF2B5EF4-FFF2-40B4-BE49-F238E27FC236}">
              <a16:creationId xmlns:a16="http://schemas.microsoft.com/office/drawing/2014/main" id="{00000000-0008-0000-1300-0000C4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29" name="Text Box 15">
          <a:extLst>
            <a:ext uri="{FF2B5EF4-FFF2-40B4-BE49-F238E27FC236}">
              <a16:creationId xmlns:a16="http://schemas.microsoft.com/office/drawing/2014/main" id="{00000000-0008-0000-1300-0000C5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30" name="Text Box 15">
          <a:extLst>
            <a:ext uri="{FF2B5EF4-FFF2-40B4-BE49-F238E27FC236}">
              <a16:creationId xmlns:a16="http://schemas.microsoft.com/office/drawing/2014/main" id="{00000000-0008-0000-1300-0000C6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31" name="Text Box 15">
          <a:extLst>
            <a:ext uri="{FF2B5EF4-FFF2-40B4-BE49-F238E27FC236}">
              <a16:creationId xmlns:a16="http://schemas.microsoft.com/office/drawing/2014/main" id="{00000000-0008-0000-1300-0000C7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32" name="Text Box 15">
          <a:extLst>
            <a:ext uri="{FF2B5EF4-FFF2-40B4-BE49-F238E27FC236}">
              <a16:creationId xmlns:a16="http://schemas.microsoft.com/office/drawing/2014/main" id="{00000000-0008-0000-1300-0000C8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33" name="Text Box 15">
          <a:extLst>
            <a:ext uri="{FF2B5EF4-FFF2-40B4-BE49-F238E27FC236}">
              <a16:creationId xmlns:a16="http://schemas.microsoft.com/office/drawing/2014/main" id="{00000000-0008-0000-1300-0000C9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34" name="Text Box 15">
          <a:extLst>
            <a:ext uri="{FF2B5EF4-FFF2-40B4-BE49-F238E27FC236}">
              <a16:creationId xmlns:a16="http://schemas.microsoft.com/office/drawing/2014/main" id="{00000000-0008-0000-1300-0000CA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35" name="Text Box 15">
          <a:extLst>
            <a:ext uri="{FF2B5EF4-FFF2-40B4-BE49-F238E27FC236}">
              <a16:creationId xmlns:a16="http://schemas.microsoft.com/office/drawing/2014/main" id="{00000000-0008-0000-1300-0000CB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36" name="Text Box 15">
          <a:extLst>
            <a:ext uri="{FF2B5EF4-FFF2-40B4-BE49-F238E27FC236}">
              <a16:creationId xmlns:a16="http://schemas.microsoft.com/office/drawing/2014/main" id="{00000000-0008-0000-1300-0000CC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837" name="Text Box 15">
          <a:extLst>
            <a:ext uri="{FF2B5EF4-FFF2-40B4-BE49-F238E27FC236}">
              <a16:creationId xmlns:a16="http://schemas.microsoft.com/office/drawing/2014/main" id="{00000000-0008-0000-1300-0000CD16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838" name="Text Box 15">
          <a:extLst>
            <a:ext uri="{FF2B5EF4-FFF2-40B4-BE49-F238E27FC236}">
              <a16:creationId xmlns:a16="http://schemas.microsoft.com/office/drawing/2014/main" id="{00000000-0008-0000-1300-0000CE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839" name="Text Box 15">
          <a:extLst>
            <a:ext uri="{FF2B5EF4-FFF2-40B4-BE49-F238E27FC236}">
              <a16:creationId xmlns:a16="http://schemas.microsoft.com/office/drawing/2014/main" id="{00000000-0008-0000-1300-0000CF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840" name="Text Box 15">
          <a:extLst>
            <a:ext uri="{FF2B5EF4-FFF2-40B4-BE49-F238E27FC236}">
              <a16:creationId xmlns:a16="http://schemas.microsoft.com/office/drawing/2014/main" id="{00000000-0008-0000-1300-0000D016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841" name="Text Box 15">
          <a:extLst>
            <a:ext uri="{FF2B5EF4-FFF2-40B4-BE49-F238E27FC236}">
              <a16:creationId xmlns:a16="http://schemas.microsoft.com/office/drawing/2014/main" id="{00000000-0008-0000-1300-0000D1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842" name="Text Box 15">
          <a:extLst>
            <a:ext uri="{FF2B5EF4-FFF2-40B4-BE49-F238E27FC236}">
              <a16:creationId xmlns:a16="http://schemas.microsoft.com/office/drawing/2014/main" id="{00000000-0008-0000-1300-0000D2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843" name="Text Box 15">
          <a:extLst>
            <a:ext uri="{FF2B5EF4-FFF2-40B4-BE49-F238E27FC236}">
              <a16:creationId xmlns:a16="http://schemas.microsoft.com/office/drawing/2014/main" id="{00000000-0008-0000-1300-0000D3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844" name="Text Box 15">
          <a:extLst>
            <a:ext uri="{FF2B5EF4-FFF2-40B4-BE49-F238E27FC236}">
              <a16:creationId xmlns:a16="http://schemas.microsoft.com/office/drawing/2014/main" id="{00000000-0008-0000-1300-0000D4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845" name="Text Box 15">
          <a:extLst>
            <a:ext uri="{FF2B5EF4-FFF2-40B4-BE49-F238E27FC236}">
              <a16:creationId xmlns:a16="http://schemas.microsoft.com/office/drawing/2014/main" id="{00000000-0008-0000-1300-0000D5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846" name="Text Box 15">
          <a:extLst>
            <a:ext uri="{FF2B5EF4-FFF2-40B4-BE49-F238E27FC236}">
              <a16:creationId xmlns:a16="http://schemas.microsoft.com/office/drawing/2014/main" id="{00000000-0008-0000-1300-0000D616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47" name="Text Box 15">
          <a:extLst>
            <a:ext uri="{FF2B5EF4-FFF2-40B4-BE49-F238E27FC236}">
              <a16:creationId xmlns:a16="http://schemas.microsoft.com/office/drawing/2014/main" id="{00000000-0008-0000-1300-0000D7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48" name="Text Box 15">
          <a:extLst>
            <a:ext uri="{FF2B5EF4-FFF2-40B4-BE49-F238E27FC236}">
              <a16:creationId xmlns:a16="http://schemas.microsoft.com/office/drawing/2014/main" id="{00000000-0008-0000-1300-0000D8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49" name="Text Box 15">
          <a:extLst>
            <a:ext uri="{FF2B5EF4-FFF2-40B4-BE49-F238E27FC236}">
              <a16:creationId xmlns:a16="http://schemas.microsoft.com/office/drawing/2014/main" id="{00000000-0008-0000-1300-0000D9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50" name="Text Box 15">
          <a:extLst>
            <a:ext uri="{FF2B5EF4-FFF2-40B4-BE49-F238E27FC236}">
              <a16:creationId xmlns:a16="http://schemas.microsoft.com/office/drawing/2014/main" id="{00000000-0008-0000-1300-0000DA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51" name="Text Box 15">
          <a:extLst>
            <a:ext uri="{FF2B5EF4-FFF2-40B4-BE49-F238E27FC236}">
              <a16:creationId xmlns:a16="http://schemas.microsoft.com/office/drawing/2014/main" id="{00000000-0008-0000-1300-0000DB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52" name="Text Box 15">
          <a:extLst>
            <a:ext uri="{FF2B5EF4-FFF2-40B4-BE49-F238E27FC236}">
              <a16:creationId xmlns:a16="http://schemas.microsoft.com/office/drawing/2014/main" id="{00000000-0008-0000-1300-0000DC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53" name="Text Box 15">
          <a:extLst>
            <a:ext uri="{FF2B5EF4-FFF2-40B4-BE49-F238E27FC236}">
              <a16:creationId xmlns:a16="http://schemas.microsoft.com/office/drawing/2014/main" id="{00000000-0008-0000-1300-0000DD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54" name="Text Box 15">
          <a:extLst>
            <a:ext uri="{FF2B5EF4-FFF2-40B4-BE49-F238E27FC236}">
              <a16:creationId xmlns:a16="http://schemas.microsoft.com/office/drawing/2014/main" id="{00000000-0008-0000-1300-0000DE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55" name="Text Box 15">
          <a:extLst>
            <a:ext uri="{FF2B5EF4-FFF2-40B4-BE49-F238E27FC236}">
              <a16:creationId xmlns:a16="http://schemas.microsoft.com/office/drawing/2014/main" id="{00000000-0008-0000-1300-0000DF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56" name="Text Box 15">
          <a:extLst>
            <a:ext uri="{FF2B5EF4-FFF2-40B4-BE49-F238E27FC236}">
              <a16:creationId xmlns:a16="http://schemas.microsoft.com/office/drawing/2014/main" id="{00000000-0008-0000-1300-0000E0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57" name="Text Box 15">
          <a:extLst>
            <a:ext uri="{FF2B5EF4-FFF2-40B4-BE49-F238E27FC236}">
              <a16:creationId xmlns:a16="http://schemas.microsoft.com/office/drawing/2014/main" id="{00000000-0008-0000-1300-0000E1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858" name="Text Box 15">
          <a:extLst>
            <a:ext uri="{FF2B5EF4-FFF2-40B4-BE49-F238E27FC236}">
              <a16:creationId xmlns:a16="http://schemas.microsoft.com/office/drawing/2014/main" id="{00000000-0008-0000-1300-0000E2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859" name="Text Box 15">
          <a:extLst>
            <a:ext uri="{FF2B5EF4-FFF2-40B4-BE49-F238E27FC236}">
              <a16:creationId xmlns:a16="http://schemas.microsoft.com/office/drawing/2014/main" id="{00000000-0008-0000-1300-0000E3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860" name="Text Box 15">
          <a:extLst>
            <a:ext uri="{FF2B5EF4-FFF2-40B4-BE49-F238E27FC236}">
              <a16:creationId xmlns:a16="http://schemas.microsoft.com/office/drawing/2014/main" id="{00000000-0008-0000-1300-0000E4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61" name="Text Box 15">
          <a:extLst>
            <a:ext uri="{FF2B5EF4-FFF2-40B4-BE49-F238E27FC236}">
              <a16:creationId xmlns:a16="http://schemas.microsoft.com/office/drawing/2014/main" id="{00000000-0008-0000-1300-0000E5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62" name="Text Box 15">
          <a:extLst>
            <a:ext uri="{FF2B5EF4-FFF2-40B4-BE49-F238E27FC236}">
              <a16:creationId xmlns:a16="http://schemas.microsoft.com/office/drawing/2014/main" id="{00000000-0008-0000-1300-0000E6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63" name="Text Box 15">
          <a:extLst>
            <a:ext uri="{FF2B5EF4-FFF2-40B4-BE49-F238E27FC236}">
              <a16:creationId xmlns:a16="http://schemas.microsoft.com/office/drawing/2014/main" id="{00000000-0008-0000-1300-0000E7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64" name="Text Box 15">
          <a:extLst>
            <a:ext uri="{FF2B5EF4-FFF2-40B4-BE49-F238E27FC236}">
              <a16:creationId xmlns:a16="http://schemas.microsoft.com/office/drawing/2014/main" id="{00000000-0008-0000-1300-0000E8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65" name="Text Box 15">
          <a:extLst>
            <a:ext uri="{FF2B5EF4-FFF2-40B4-BE49-F238E27FC236}">
              <a16:creationId xmlns:a16="http://schemas.microsoft.com/office/drawing/2014/main" id="{00000000-0008-0000-1300-0000E9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66" name="Text Box 15">
          <a:extLst>
            <a:ext uri="{FF2B5EF4-FFF2-40B4-BE49-F238E27FC236}">
              <a16:creationId xmlns:a16="http://schemas.microsoft.com/office/drawing/2014/main" id="{00000000-0008-0000-1300-0000EA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67" name="Text Box 15">
          <a:extLst>
            <a:ext uri="{FF2B5EF4-FFF2-40B4-BE49-F238E27FC236}">
              <a16:creationId xmlns:a16="http://schemas.microsoft.com/office/drawing/2014/main" id="{00000000-0008-0000-1300-0000EB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68" name="Text Box 15">
          <a:extLst>
            <a:ext uri="{FF2B5EF4-FFF2-40B4-BE49-F238E27FC236}">
              <a16:creationId xmlns:a16="http://schemas.microsoft.com/office/drawing/2014/main" id="{00000000-0008-0000-1300-0000EC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69" name="Text Box 15">
          <a:extLst>
            <a:ext uri="{FF2B5EF4-FFF2-40B4-BE49-F238E27FC236}">
              <a16:creationId xmlns:a16="http://schemas.microsoft.com/office/drawing/2014/main" id="{00000000-0008-0000-1300-0000ED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70" name="Text Box 15">
          <a:extLst>
            <a:ext uri="{FF2B5EF4-FFF2-40B4-BE49-F238E27FC236}">
              <a16:creationId xmlns:a16="http://schemas.microsoft.com/office/drawing/2014/main" id="{00000000-0008-0000-1300-0000EE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71" name="Text Box 15">
          <a:extLst>
            <a:ext uri="{FF2B5EF4-FFF2-40B4-BE49-F238E27FC236}">
              <a16:creationId xmlns:a16="http://schemas.microsoft.com/office/drawing/2014/main" id="{00000000-0008-0000-1300-0000EF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872" name="Text Box 15">
          <a:extLst>
            <a:ext uri="{FF2B5EF4-FFF2-40B4-BE49-F238E27FC236}">
              <a16:creationId xmlns:a16="http://schemas.microsoft.com/office/drawing/2014/main" id="{00000000-0008-0000-1300-0000F0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873" name="Text Box 15">
          <a:extLst>
            <a:ext uri="{FF2B5EF4-FFF2-40B4-BE49-F238E27FC236}">
              <a16:creationId xmlns:a16="http://schemas.microsoft.com/office/drawing/2014/main" id="{00000000-0008-0000-1300-0000F1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874" name="Text Box 15">
          <a:extLst>
            <a:ext uri="{FF2B5EF4-FFF2-40B4-BE49-F238E27FC236}">
              <a16:creationId xmlns:a16="http://schemas.microsoft.com/office/drawing/2014/main" id="{00000000-0008-0000-1300-0000F216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875" name="Text Box 15">
          <a:extLst>
            <a:ext uri="{FF2B5EF4-FFF2-40B4-BE49-F238E27FC236}">
              <a16:creationId xmlns:a16="http://schemas.microsoft.com/office/drawing/2014/main" id="{00000000-0008-0000-1300-0000F316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876" name="Text Box 15">
          <a:extLst>
            <a:ext uri="{FF2B5EF4-FFF2-40B4-BE49-F238E27FC236}">
              <a16:creationId xmlns:a16="http://schemas.microsoft.com/office/drawing/2014/main" id="{00000000-0008-0000-1300-0000F416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877" name="Text Box 15">
          <a:extLst>
            <a:ext uri="{FF2B5EF4-FFF2-40B4-BE49-F238E27FC236}">
              <a16:creationId xmlns:a16="http://schemas.microsoft.com/office/drawing/2014/main" id="{00000000-0008-0000-1300-0000F516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78" name="Text Box 15">
          <a:extLst>
            <a:ext uri="{FF2B5EF4-FFF2-40B4-BE49-F238E27FC236}">
              <a16:creationId xmlns:a16="http://schemas.microsoft.com/office/drawing/2014/main" id="{00000000-0008-0000-1300-0000F6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79" name="Text Box 15">
          <a:extLst>
            <a:ext uri="{FF2B5EF4-FFF2-40B4-BE49-F238E27FC236}">
              <a16:creationId xmlns:a16="http://schemas.microsoft.com/office/drawing/2014/main" id="{00000000-0008-0000-1300-0000F7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80" name="Text Box 15">
          <a:extLst>
            <a:ext uri="{FF2B5EF4-FFF2-40B4-BE49-F238E27FC236}">
              <a16:creationId xmlns:a16="http://schemas.microsoft.com/office/drawing/2014/main" id="{00000000-0008-0000-1300-0000F8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81" name="Text Box 15">
          <a:extLst>
            <a:ext uri="{FF2B5EF4-FFF2-40B4-BE49-F238E27FC236}">
              <a16:creationId xmlns:a16="http://schemas.microsoft.com/office/drawing/2014/main" id="{00000000-0008-0000-1300-0000F9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82" name="Text Box 15">
          <a:extLst>
            <a:ext uri="{FF2B5EF4-FFF2-40B4-BE49-F238E27FC236}">
              <a16:creationId xmlns:a16="http://schemas.microsoft.com/office/drawing/2014/main" id="{00000000-0008-0000-1300-0000FA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83" name="Text Box 15">
          <a:extLst>
            <a:ext uri="{FF2B5EF4-FFF2-40B4-BE49-F238E27FC236}">
              <a16:creationId xmlns:a16="http://schemas.microsoft.com/office/drawing/2014/main" id="{00000000-0008-0000-1300-0000FB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84" name="Text Box 15">
          <a:extLst>
            <a:ext uri="{FF2B5EF4-FFF2-40B4-BE49-F238E27FC236}">
              <a16:creationId xmlns:a16="http://schemas.microsoft.com/office/drawing/2014/main" id="{00000000-0008-0000-1300-0000FC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85" name="Text Box 15">
          <a:extLst>
            <a:ext uri="{FF2B5EF4-FFF2-40B4-BE49-F238E27FC236}">
              <a16:creationId xmlns:a16="http://schemas.microsoft.com/office/drawing/2014/main" id="{00000000-0008-0000-1300-0000FD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86" name="Text Box 15">
          <a:extLst>
            <a:ext uri="{FF2B5EF4-FFF2-40B4-BE49-F238E27FC236}">
              <a16:creationId xmlns:a16="http://schemas.microsoft.com/office/drawing/2014/main" id="{00000000-0008-0000-1300-0000FE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87" name="Text Box 15">
          <a:extLst>
            <a:ext uri="{FF2B5EF4-FFF2-40B4-BE49-F238E27FC236}">
              <a16:creationId xmlns:a16="http://schemas.microsoft.com/office/drawing/2014/main" id="{00000000-0008-0000-1300-0000FF16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88" name="Text Box 15">
          <a:extLst>
            <a:ext uri="{FF2B5EF4-FFF2-40B4-BE49-F238E27FC236}">
              <a16:creationId xmlns:a16="http://schemas.microsoft.com/office/drawing/2014/main" id="{00000000-0008-0000-1300-000000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89" name="Text Box 15">
          <a:extLst>
            <a:ext uri="{FF2B5EF4-FFF2-40B4-BE49-F238E27FC236}">
              <a16:creationId xmlns:a16="http://schemas.microsoft.com/office/drawing/2014/main" id="{00000000-0008-0000-1300-000001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90" name="Text Box 15">
          <a:extLst>
            <a:ext uri="{FF2B5EF4-FFF2-40B4-BE49-F238E27FC236}">
              <a16:creationId xmlns:a16="http://schemas.microsoft.com/office/drawing/2014/main" id="{00000000-0008-0000-1300-000002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891" name="Text Box 15">
          <a:extLst>
            <a:ext uri="{FF2B5EF4-FFF2-40B4-BE49-F238E27FC236}">
              <a16:creationId xmlns:a16="http://schemas.microsoft.com/office/drawing/2014/main" id="{00000000-0008-0000-1300-00000317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892" name="Text Box 15">
          <a:extLst>
            <a:ext uri="{FF2B5EF4-FFF2-40B4-BE49-F238E27FC236}">
              <a16:creationId xmlns:a16="http://schemas.microsoft.com/office/drawing/2014/main" id="{00000000-0008-0000-1300-00000417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893" name="Text Box 15">
          <a:extLst>
            <a:ext uri="{FF2B5EF4-FFF2-40B4-BE49-F238E27FC236}">
              <a16:creationId xmlns:a16="http://schemas.microsoft.com/office/drawing/2014/main" id="{00000000-0008-0000-1300-00000517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94" name="Text Box 15">
          <a:extLst>
            <a:ext uri="{FF2B5EF4-FFF2-40B4-BE49-F238E27FC236}">
              <a16:creationId xmlns:a16="http://schemas.microsoft.com/office/drawing/2014/main" id="{00000000-0008-0000-1300-000006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95" name="Text Box 15">
          <a:extLst>
            <a:ext uri="{FF2B5EF4-FFF2-40B4-BE49-F238E27FC236}">
              <a16:creationId xmlns:a16="http://schemas.microsoft.com/office/drawing/2014/main" id="{00000000-0008-0000-1300-000007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96" name="Text Box 15">
          <a:extLst>
            <a:ext uri="{FF2B5EF4-FFF2-40B4-BE49-F238E27FC236}">
              <a16:creationId xmlns:a16="http://schemas.microsoft.com/office/drawing/2014/main" id="{00000000-0008-0000-1300-000008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97" name="Text Box 15">
          <a:extLst>
            <a:ext uri="{FF2B5EF4-FFF2-40B4-BE49-F238E27FC236}">
              <a16:creationId xmlns:a16="http://schemas.microsoft.com/office/drawing/2014/main" id="{00000000-0008-0000-1300-000009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98" name="Text Box 15">
          <a:extLst>
            <a:ext uri="{FF2B5EF4-FFF2-40B4-BE49-F238E27FC236}">
              <a16:creationId xmlns:a16="http://schemas.microsoft.com/office/drawing/2014/main" id="{00000000-0008-0000-1300-00000A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899" name="Text Box 15">
          <a:extLst>
            <a:ext uri="{FF2B5EF4-FFF2-40B4-BE49-F238E27FC236}">
              <a16:creationId xmlns:a16="http://schemas.microsoft.com/office/drawing/2014/main" id="{00000000-0008-0000-1300-00000B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00" name="Text Box 15">
          <a:extLst>
            <a:ext uri="{FF2B5EF4-FFF2-40B4-BE49-F238E27FC236}">
              <a16:creationId xmlns:a16="http://schemas.microsoft.com/office/drawing/2014/main" id="{00000000-0008-0000-1300-00000C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01" name="Text Box 15">
          <a:extLst>
            <a:ext uri="{FF2B5EF4-FFF2-40B4-BE49-F238E27FC236}">
              <a16:creationId xmlns:a16="http://schemas.microsoft.com/office/drawing/2014/main" id="{00000000-0008-0000-1300-00000D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02" name="Text Box 15">
          <a:extLst>
            <a:ext uri="{FF2B5EF4-FFF2-40B4-BE49-F238E27FC236}">
              <a16:creationId xmlns:a16="http://schemas.microsoft.com/office/drawing/2014/main" id="{00000000-0008-0000-1300-00000E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03" name="Text Box 15">
          <a:extLst>
            <a:ext uri="{FF2B5EF4-FFF2-40B4-BE49-F238E27FC236}">
              <a16:creationId xmlns:a16="http://schemas.microsoft.com/office/drawing/2014/main" id="{00000000-0008-0000-1300-00000F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04" name="Text Box 15">
          <a:extLst>
            <a:ext uri="{FF2B5EF4-FFF2-40B4-BE49-F238E27FC236}">
              <a16:creationId xmlns:a16="http://schemas.microsoft.com/office/drawing/2014/main" id="{00000000-0008-0000-1300-000010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905" name="Text Box 15">
          <a:extLst>
            <a:ext uri="{FF2B5EF4-FFF2-40B4-BE49-F238E27FC236}">
              <a16:creationId xmlns:a16="http://schemas.microsoft.com/office/drawing/2014/main" id="{00000000-0008-0000-1300-00001117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906" name="Text Box 15">
          <a:extLst>
            <a:ext uri="{FF2B5EF4-FFF2-40B4-BE49-F238E27FC236}">
              <a16:creationId xmlns:a16="http://schemas.microsoft.com/office/drawing/2014/main" id="{00000000-0008-0000-1300-00001217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907" name="Text Box 15">
          <a:extLst>
            <a:ext uri="{FF2B5EF4-FFF2-40B4-BE49-F238E27FC236}">
              <a16:creationId xmlns:a16="http://schemas.microsoft.com/office/drawing/2014/main" id="{00000000-0008-0000-1300-00001317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908" name="Text Box 15">
          <a:extLst>
            <a:ext uri="{FF2B5EF4-FFF2-40B4-BE49-F238E27FC236}">
              <a16:creationId xmlns:a16="http://schemas.microsoft.com/office/drawing/2014/main" id="{00000000-0008-0000-1300-00001417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909" name="Text Box 15">
          <a:extLst>
            <a:ext uri="{FF2B5EF4-FFF2-40B4-BE49-F238E27FC236}">
              <a16:creationId xmlns:a16="http://schemas.microsoft.com/office/drawing/2014/main" id="{00000000-0008-0000-1300-00001517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910" name="Text Box 15">
          <a:extLst>
            <a:ext uri="{FF2B5EF4-FFF2-40B4-BE49-F238E27FC236}">
              <a16:creationId xmlns:a16="http://schemas.microsoft.com/office/drawing/2014/main" id="{00000000-0008-0000-1300-00001617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911" name="Text Box 15">
          <a:extLst>
            <a:ext uri="{FF2B5EF4-FFF2-40B4-BE49-F238E27FC236}">
              <a16:creationId xmlns:a16="http://schemas.microsoft.com/office/drawing/2014/main" id="{00000000-0008-0000-1300-00001717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912" name="Text Box 15">
          <a:extLst>
            <a:ext uri="{FF2B5EF4-FFF2-40B4-BE49-F238E27FC236}">
              <a16:creationId xmlns:a16="http://schemas.microsoft.com/office/drawing/2014/main" id="{00000000-0008-0000-1300-00001817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913" name="Text Box 15">
          <a:extLst>
            <a:ext uri="{FF2B5EF4-FFF2-40B4-BE49-F238E27FC236}">
              <a16:creationId xmlns:a16="http://schemas.microsoft.com/office/drawing/2014/main" id="{00000000-0008-0000-1300-00001917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14" name="Text Box 15">
          <a:extLst>
            <a:ext uri="{FF2B5EF4-FFF2-40B4-BE49-F238E27FC236}">
              <a16:creationId xmlns:a16="http://schemas.microsoft.com/office/drawing/2014/main" id="{00000000-0008-0000-1300-00001A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15" name="Text Box 15">
          <a:extLst>
            <a:ext uri="{FF2B5EF4-FFF2-40B4-BE49-F238E27FC236}">
              <a16:creationId xmlns:a16="http://schemas.microsoft.com/office/drawing/2014/main" id="{00000000-0008-0000-1300-00001B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16" name="Text Box 15">
          <a:extLst>
            <a:ext uri="{FF2B5EF4-FFF2-40B4-BE49-F238E27FC236}">
              <a16:creationId xmlns:a16="http://schemas.microsoft.com/office/drawing/2014/main" id="{00000000-0008-0000-1300-00001C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17" name="Text Box 15">
          <a:extLst>
            <a:ext uri="{FF2B5EF4-FFF2-40B4-BE49-F238E27FC236}">
              <a16:creationId xmlns:a16="http://schemas.microsoft.com/office/drawing/2014/main" id="{00000000-0008-0000-1300-00001D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18" name="Text Box 15">
          <a:extLst>
            <a:ext uri="{FF2B5EF4-FFF2-40B4-BE49-F238E27FC236}">
              <a16:creationId xmlns:a16="http://schemas.microsoft.com/office/drawing/2014/main" id="{00000000-0008-0000-1300-00001E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19" name="Text Box 15">
          <a:extLst>
            <a:ext uri="{FF2B5EF4-FFF2-40B4-BE49-F238E27FC236}">
              <a16:creationId xmlns:a16="http://schemas.microsoft.com/office/drawing/2014/main" id="{00000000-0008-0000-1300-00001F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20" name="Text Box 15">
          <a:extLst>
            <a:ext uri="{FF2B5EF4-FFF2-40B4-BE49-F238E27FC236}">
              <a16:creationId xmlns:a16="http://schemas.microsoft.com/office/drawing/2014/main" id="{00000000-0008-0000-1300-000020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21" name="Text Box 15">
          <a:extLst>
            <a:ext uri="{FF2B5EF4-FFF2-40B4-BE49-F238E27FC236}">
              <a16:creationId xmlns:a16="http://schemas.microsoft.com/office/drawing/2014/main" id="{00000000-0008-0000-1300-000021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22" name="Text Box 15">
          <a:extLst>
            <a:ext uri="{FF2B5EF4-FFF2-40B4-BE49-F238E27FC236}">
              <a16:creationId xmlns:a16="http://schemas.microsoft.com/office/drawing/2014/main" id="{00000000-0008-0000-1300-000022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23" name="Text Box 15">
          <a:extLst>
            <a:ext uri="{FF2B5EF4-FFF2-40B4-BE49-F238E27FC236}">
              <a16:creationId xmlns:a16="http://schemas.microsoft.com/office/drawing/2014/main" id="{00000000-0008-0000-1300-000023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24" name="Text Box 15">
          <a:extLst>
            <a:ext uri="{FF2B5EF4-FFF2-40B4-BE49-F238E27FC236}">
              <a16:creationId xmlns:a16="http://schemas.microsoft.com/office/drawing/2014/main" id="{00000000-0008-0000-1300-000024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25" name="Text Box 15">
          <a:extLst>
            <a:ext uri="{FF2B5EF4-FFF2-40B4-BE49-F238E27FC236}">
              <a16:creationId xmlns:a16="http://schemas.microsoft.com/office/drawing/2014/main" id="{00000000-0008-0000-1300-000025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26" name="Text Box 15">
          <a:extLst>
            <a:ext uri="{FF2B5EF4-FFF2-40B4-BE49-F238E27FC236}">
              <a16:creationId xmlns:a16="http://schemas.microsoft.com/office/drawing/2014/main" id="{00000000-0008-0000-1300-000026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27" name="Text Box 15">
          <a:extLst>
            <a:ext uri="{FF2B5EF4-FFF2-40B4-BE49-F238E27FC236}">
              <a16:creationId xmlns:a16="http://schemas.microsoft.com/office/drawing/2014/main" id="{00000000-0008-0000-1300-000027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28" name="Text Box 15">
          <a:extLst>
            <a:ext uri="{FF2B5EF4-FFF2-40B4-BE49-F238E27FC236}">
              <a16:creationId xmlns:a16="http://schemas.microsoft.com/office/drawing/2014/main" id="{00000000-0008-0000-1300-000028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29" name="Text Box 15">
          <a:extLst>
            <a:ext uri="{FF2B5EF4-FFF2-40B4-BE49-F238E27FC236}">
              <a16:creationId xmlns:a16="http://schemas.microsoft.com/office/drawing/2014/main" id="{00000000-0008-0000-1300-000029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30" name="Text Box 15">
          <a:extLst>
            <a:ext uri="{FF2B5EF4-FFF2-40B4-BE49-F238E27FC236}">
              <a16:creationId xmlns:a16="http://schemas.microsoft.com/office/drawing/2014/main" id="{00000000-0008-0000-1300-00002A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31" name="Text Box 15">
          <a:extLst>
            <a:ext uri="{FF2B5EF4-FFF2-40B4-BE49-F238E27FC236}">
              <a16:creationId xmlns:a16="http://schemas.microsoft.com/office/drawing/2014/main" id="{00000000-0008-0000-1300-00002B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32" name="Text Box 15">
          <a:extLst>
            <a:ext uri="{FF2B5EF4-FFF2-40B4-BE49-F238E27FC236}">
              <a16:creationId xmlns:a16="http://schemas.microsoft.com/office/drawing/2014/main" id="{00000000-0008-0000-1300-00002C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33" name="Text Box 15">
          <a:extLst>
            <a:ext uri="{FF2B5EF4-FFF2-40B4-BE49-F238E27FC236}">
              <a16:creationId xmlns:a16="http://schemas.microsoft.com/office/drawing/2014/main" id="{00000000-0008-0000-1300-00002D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34" name="Text Box 15">
          <a:extLst>
            <a:ext uri="{FF2B5EF4-FFF2-40B4-BE49-F238E27FC236}">
              <a16:creationId xmlns:a16="http://schemas.microsoft.com/office/drawing/2014/main" id="{00000000-0008-0000-1300-00002E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35" name="Text Box 15">
          <a:extLst>
            <a:ext uri="{FF2B5EF4-FFF2-40B4-BE49-F238E27FC236}">
              <a16:creationId xmlns:a16="http://schemas.microsoft.com/office/drawing/2014/main" id="{00000000-0008-0000-1300-00002F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36" name="Text Box 15">
          <a:extLst>
            <a:ext uri="{FF2B5EF4-FFF2-40B4-BE49-F238E27FC236}">
              <a16:creationId xmlns:a16="http://schemas.microsoft.com/office/drawing/2014/main" id="{00000000-0008-0000-1300-000030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37" name="Text Box 15">
          <a:extLst>
            <a:ext uri="{FF2B5EF4-FFF2-40B4-BE49-F238E27FC236}">
              <a16:creationId xmlns:a16="http://schemas.microsoft.com/office/drawing/2014/main" id="{00000000-0008-0000-1300-000031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938" name="Text Box 15">
          <a:extLst>
            <a:ext uri="{FF2B5EF4-FFF2-40B4-BE49-F238E27FC236}">
              <a16:creationId xmlns:a16="http://schemas.microsoft.com/office/drawing/2014/main" id="{00000000-0008-0000-1300-00003217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939" name="Text Box 15">
          <a:extLst>
            <a:ext uri="{FF2B5EF4-FFF2-40B4-BE49-F238E27FC236}">
              <a16:creationId xmlns:a16="http://schemas.microsoft.com/office/drawing/2014/main" id="{00000000-0008-0000-1300-00003317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940" name="Text Box 15">
          <a:extLst>
            <a:ext uri="{FF2B5EF4-FFF2-40B4-BE49-F238E27FC236}">
              <a16:creationId xmlns:a16="http://schemas.microsoft.com/office/drawing/2014/main" id="{00000000-0008-0000-1300-00003417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941" name="Text Box 15">
          <a:extLst>
            <a:ext uri="{FF2B5EF4-FFF2-40B4-BE49-F238E27FC236}">
              <a16:creationId xmlns:a16="http://schemas.microsoft.com/office/drawing/2014/main" id="{00000000-0008-0000-1300-000035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942" name="Text Box 15">
          <a:extLst>
            <a:ext uri="{FF2B5EF4-FFF2-40B4-BE49-F238E27FC236}">
              <a16:creationId xmlns:a16="http://schemas.microsoft.com/office/drawing/2014/main" id="{00000000-0008-0000-1300-000036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943" name="Text Box 15">
          <a:extLst>
            <a:ext uri="{FF2B5EF4-FFF2-40B4-BE49-F238E27FC236}">
              <a16:creationId xmlns:a16="http://schemas.microsoft.com/office/drawing/2014/main" id="{00000000-0008-0000-1300-000037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44" name="Text Box 15">
          <a:extLst>
            <a:ext uri="{FF2B5EF4-FFF2-40B4-BE49-F238E27FC236}">
              <a16:creationId xmlns:a16="http://schemas.microsoft.com/office/drawing/2014/main" id="{00000000-0008-0000-1300-000038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45" name="Text Box 15">
          <a:extLst>
            <a:ext uri="{FF2B5EF4-FFF2-40B4-BE49-F238E27FC236}">
              <a16:creationId xmlns:a16="http://schemas.microsoft.com/office/drawing/2014/main" id="{00000000-0008-0000-1300-000039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46" name="Text Box 15">
          <a:extLst>
            <a:ext uri="{FF2B5EF4-FFF2-40B4-BE49-F238E27FC236}">
              <a16:creationId xmlns:a16="http://schemas.microsoft.com/office/drawing/2014/main" id="{00000000-0008-0000-1300-00003A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47" name="Text Box 15">
          <a:extLst>
            <a:ext uri="{FF2B5EF4-FFF2-40B4-BE49-F238E27FC236}">
              <a16:creationId xmlns:a16="http://schemas.microsoft.com/office/drawing/2014/main" id="{00000000-0008-0000-1300-00003B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48" name="Text Box 15">
          <a:extLst>
            <a:ext uri="{FF2B5EF4-FFF2-40B4-BE49-F238E27FC236}">
              <a16:creationId xmlns:a16="http://schemas.microsoft.com/office/drawing/2014/main" id="{00000000-0008-0000-1300-00003C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49" name="Text Box 15">
          <a:extLst>
            <a:ext uri="{FF2B5EF4-FFF2-40B4-BE49-F238E27FC236}">
              <a16:creationId xmlns:a16="http://schemas.microsoft.com/office/drawing/2014/main" id="{00000000-0008-0000-1300-00003D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50" name="Text Box 15">
          <a:extLst>
            <a:ext uri="{FF2B5EF4-FFF2-40B4-BE49-F238E27FC236}">
              <a16:creationId xmlns:a16="http://schemas.microsoft.com/office/drawing/2014/main" id="{00000000-0008-0000-1300-00003E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51" name="Text Box 15">
          <a:extLst>
            <a:ext uri="{FF2B5EF4-FFF2-40B4-BE49-F238E27FC236}">
              <a16:creationId xmlns:a16="http://schemas.microsoft.com/office/drawing/2014/main" id="{00000000-0008-0000-1300-00003F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52" name="Text Box 15">
          <a:extLst>
            <a:ext uri="{FF2B5EF4-FFF2-40B4-BE49-F238E27FC236}">
              <a16:creationId xmlns:a16="http://schemas.microsoft.com/office/drawing/2014/main" id="{00000000-0008-0000-1300-000040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53" name="Text Box 15">
          <a:extLst>
            <a:ext uri="{FF2B5EF4-FFF2-40B4-BE49-F238E27FC236}">
              <a16:creationId xmlns:a16="http://schemas.microsoft.com/office/drawing/2014/main" id="{00000000-0008-0000-1300-000041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602"/>
    <xdr:sp macro="" textlink="">
      <xdr:nvSpPr>
        <xdr:cNvPr id="5954" name="Text Box 15">
          <a:extLst>
            <a:ext uri="{FF2B5EF4-FFF2-40B4-BE49-F238E27FC236}">
              <a16:creationId xmlns:a16="http://schemas.microsoft.com/office/drawing/2014/main" id="{00000000-0008-0000-1300-00004217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955" name="Text Box 15">
          <a:extLst>
            <a:ext uri="{FF2B5EF4-FFF2-40B4-BE49-F238E27FC236}">
              <a16:creationId xmlns:a16="http://schemas.microsoft.com/office/drawing/2014/main" id="{00000000-0008-0000-1300-00004317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956" name="Text Box 15">
          <a:extLst>
            <a:ext uri="{FF2B5EF4-FFF2-40B4-BE49-F238E27FC236}">
              <a16:creationId xmlns:a16="http://schemas.microsoft.com/office/drawing/2014/main" id="{00000000-0008-0000-1300-00004417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8101"/>
    <xdr:sp macro="" textlink="">
      <xdr:nvSpPr>
        <xdr:cNvPr id="5957" name="Text Box 15">
          <a:extLst>
            <a:ext uri="{FF2B5EF4-FFF2-40B4-BE49-F238E27FC236}">
              <a16:creationId xmlns:a16="http://schemas.microsoft.com/office/drawing/2014/main" id="{00000000-0008-0000-1300-00004517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958" name="Text Box 15">
          <a:extLst>
            <a:ext uri="{FF2B5EF4-FFF2-40B4-BE49-F238E27FC236}">
              <a16:creationId xmlns:a16="http://schemas.microsoft.com/office/drawing/2014/main" id="{00000000-0008-0000-1300-00004617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959" name="Text Box 15">
          <a:extLst>
            <a:ext uri="{FF2B5EF4-FFF2-40B4-BE49-F238E27FC236}">
              <a16:creationId xmlns:a16="http://schemas.microsoft.com/office/drawing/2014/main" id="{00000000-0008-0000-1300-00004717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960" name="Text Box 15">
          <a:extLst>
            <a:ext uri="{FF2B5EF4-FFF2-40B4-BE49-F238E27FC236}">
              <a16:creationId xmlns:a16="http://schemas.microsoft.com/office/drawing/2014/main" id="{00000000-0008-0000-1300-00004817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961" name="Text Box 15">
          <a:extLst>
            <a:ext uri="{FF2B5EF4-FFF2-40B4-BE49-F238E27FC236}">
              <a16:creationId xmlns:a16="http://schemas.microsoft.com/office/drawing/2014/main" id="{00000000-0008-0000-1300-00004917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962" name="Text Box 15">
          <a:extLst>
            <a:ext uri="{FF2B5EF4-FFF2-40B4-BE49-F238E27FC236}">
              <a16:creationId xmlns:a16="http://schemas.microsoft.com/office/drawing/2014/main" id="{00000000-0008-0000-1300-00004A17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63" name="Text Box 15">
          <a:extLst>
            <a:ext uri="{FF2B5EF4-FFF2-40B4-BE49-F238E27FC236}">
              <a16:creationId xmlns:a16="http://schemas.microsoft.com/office/drawing/2014/main" id="{00000000-0008-0000-1300-00004B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64" name="Text Box 15">
          <a:extLst>
            <a:ext uri="{FF2B5EF4-FFF2-40B4-BE49-F238E27FC236}">
              <a16:creationId xmlns:a16="http://schemas.microsoft.com/office/drawing/2014/main" id="{00000000-0008-0000-1300-00004C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5965" name="Text Box 15">
          <a:extLst>
            <a:ext uri="{FF2B5EF4-FFF2-40B4-BE49-F238E27FC236}">
              <a16:creationId xmlns:a16="http://schemas.microsoft.com/office/drawing/2014/main" id="{00000000-0008-0000-1300-00004D17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66" name="Text Box 15">
          <a:extLst>
            <a:ext uri="{FF2B5EF4-FFF2-40B4-BE49-F238E27FC236}">
              <a16:creationId xmlns:a16="http://schemas.microsoft.com/office/drawing/2014/main" id="{00000000-0008-0000-1300-00004E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67" name="Text Box 15">
          <a:extLst>
            <a:ext uri="{FF2B5EF4-FFF2-40B4-BE49-F238E27FC236}">
              <a16:creationId xmlns:a16="http://schemas.microsoft.com/office/drawing/2014/main" id="{00000000-0008-0000-1300-00004F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68" name="Text Box 15">
          <a:extLst>
            <a:ext uri="{FF2B5EF4-FFF2-40B4-BE49-F238E27FC236}">
              <a16:creationId xmlns:a16="http://schemas.microsoft.com/office/drawing/2014/main" id="{00000000-0008-0000-1300-000050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69" name="Text Box 15">
          <a:extLst>
            <a:ext uri="{FF2B5EF4-FFF2-40B4-BE49-F238E27FC236}">
              <a16:creationId xmlns:a16="http://schemas.microsoft.com/office/drawing/2014/main" id="{00000000-0008-0000-1300-000051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70" name="Text Box 15">
          <a:extLst>
            <a:ext uri="{FF2B5EF4-FFF2-40B4-BE49-F238E27FC236}">
              <a16:creationId xmlns:a16="http://schemas.microsoft.com/office/drawing/2014/main" id="{00000000-0008-0000-1300-000052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71" name="Text Box 15">
          <a:extLst>
            <a:ext uri="{FF2B5EF4-FFF2-40B4-BE49-F238E27FC236}">
              <a16:creationId xmlns:a16="http://schemas.microsoft.com/office/drawing/2014/main" id="{00000000-0008-0000-1300-000053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72" name="Text Box 15">
          <a:extLst>
            <a:ext uri="{FF2B5EF4-FFF2-40B4-BE49-F238E27FC236}">
              <a16:creationId xmlns:a16="http://schemas.microsoft.com/office/drawing/2014/main" id="{00000000-0008-0000-1300-000054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73" name="Text Box 15">
          <a:extLst>
            <a:ext uri="{FF2B5EF4-FFF2-40B4-BE49-F238E27FC236}">
              <a16:creationId xmlns:a16="http://schemas.microsoft.com/office/drawing/2014/main" id="{00000000-0008-0000-1300-000055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74" name="Text Box 15">
          <a:extLst>
            <a:ext uri="{FF2B5EF4-FFF2-40B4-BE49-F238E27FC236}">
              <a16:creationId xmlns:a16="http://schemas.microsoft.com/office/drawing/2014/main" id="{00000000-0008-0000-1300-000056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975" name="Text Box 15">
          <a:extLst>
            <a:ext uri="{FF2B5EF4-FFF2-40B4-BE49-F238E27FC236}">
              <a16:creationId xmlns:a16="http://schemas.microsoft.com/office/drawing/2014/main" id="{00000000-0008-0000-1300-000057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976" name="Text Box 15">
          <a:extLst>
            <a:ext uri="{FF2B5EF4-FFF2-40B4-BE49-F238E27FC236}">
              <a16:creationId xmlns:a16="http://schemas.microsoft.com/office/drawing/2014/main" id="{00000000-0008-0000-1300-000058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977" name="Text Box 15">
          <a:extLst>
            <a:ext uri="{FF2B5EF4-FFF2-40B4-BE49-F238E27FC236}">
              <a16:creationId xmlns:a16="http://schemas.microsoft.com/office/drawing/2014/main" id="{00000000-0008-0000-1300-000059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978" name="Text Box 15">
          <a:extLst>
            <a:ext uri="{FF2B5EF4-FFF2-40B4-BE49-F238E27FC236}">
              <a16:creationId xmlns:a16="http://schemas.microsoft.com/office/drawing/2014/main" id="{00000000-0008-0000-1300-00005A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979" name="Text Box 15">
          <a:extLst>
            <a:ext uri="{FF2B5EF4-FFF2-40B4-BE49-F238E27FC236}">
              <a16:creationId xmlns:a16="http://schemas.microsoft.com/office/drawing/2014/main" id="{00000000-0008-0000-1300-00005B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5980" name="Text Box 15">
          <a:extLst>
            <a:ext uri="{FF2B5EF4-FFF2-40B4-BE49-F238E27FC236}">
              <a16:creationId xmlns:a16="http://schemas.microsoft.com/office/drawing/2014/main" id="{00000000-0008-0000-1300-00005C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81" name="Text Box 15">
          <a:extLst>
            <a:ext uri="{FF2B5EF4-FFF2-40B4-BE49-F238E27FC236}">
              <a16:creationId xmlns:a16="http://schemas.microsoft.com/office/drawing/2014/main" id="{00000000-0008-0000-1300-00005D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82" name="Text Box 15">
          <a:extLst>
            <a:ext uri="{FF2B5EF4-FFF2-40B4-BE49-F238E27FC236}">
              <a16:creationId xmlns:a16="http://schemas.microsoft.com/office/drawing/2014/main" id="{00000000-0008-0000-1300-00005E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83" name="Text Box 15">
          <a:extLst>
            <a:ext uri="{FF2B5EF4-FFF2-40B4-BE49-F238E27FC236}">
              <a16:creationId xmlns:a16="http://schemas.microsoft.com/office/drawing/2014/main" id="{00000000-0008-0000-1300-00005F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84" name="Text Box 15">
          <a:extLst>
            <a:ext uri="{FF2B5EF4-FFF2-40B4-BE49-F238E27FC236}">
              <a16:creationId xmlns:a16="http://schemas.microsoft.com/office/drawing/2014/main" id="{00000000-0008-0000-1300-000060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85" name="Text Box 15">
          <a:extLst>
            <a:ext uri="{FF2B5EF4-FFF2-40B4-BE49-F238E27FC236}">
              <a16:creationId xmlns:a16="http://schemas.microsoft.com/office/drawing/2014/main" id="{00000000-0008-0000-1300-000061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86" name="Text Box 15">
          <a:extLst>
            <a:ext uri="{FF2B5EF4-FFF2-40B4-BE49-F238E27FC236}">
              <a16:creationId xmlns:a16="http://schemas.microsoft.com/office/drawing/2014/main" id="{00000000-0008-0000-1300-000062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87" name="Text Box 15">
          <a:extLst>
            <a:ext uri="{FF2B5EF4-FFF2-40B4-BE49-F238E27FC236}">
              <a16:creationId xmlns:a16="http://schemas.microsoft.com/office/drawing/2014/main" id="{00000000-0008-0000-1300-000063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88" name="Text Box 15">
          <a:extLst>
            <a:ext uri="{FF2B5EF4-FFF2-40B4-BE49-F238E27FC236}">
              <a16:creationId xmlns:a16="http://schemas.microsoft.com/office/drawing/2014/main" id="{00000000-0008-0000-1300-000064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89" name="Text Box 15">
          <a:extLst>
            <a:ext uri="{FF2B5EF4-FFF2-40B4-BE49-F238E27FC236}">
              <a16:creationId xmlns:a16="http://schemas.microsoft.com/office/drawing/2014/main" id="{00000000-0008-0000-1300-000065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90" name="Text Box 15">
          <a:extLst>
            <a:ext uri="{FF2B5EF4-FFF2-40B4-BE49-F238E27FC236}">
              <a16:creationId xmlns:a16="http://schemas.microsoft.com/office/drawing/2014/main" id="{00000000-0008-0000-1300-000066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91" name="Text Box 15">
          <a:extLst>
            <a:ext uri="{FF2B5EF4-FFF2-40B4-BE49-F238E27FC236}">
              <a16:creationId xmlns:a16="http://schemas.microsoft.com/office/drawing/2014/main" id="{00000000-0008-0000-1300-000067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92" name="Text Box 15">
          <a:extLst>
            <a:ext uri="{FF2B5EF4-FFF2-40B4-BE49-F238E27FC236}">
              <a16:creationId xmlns:a16="http://schemas.microsoft.com/office/drawing/2014/main" id="{00000000-0008-0000-1300-000068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93" name="Text Box 15">
          <a:extLst>
            <a:ext uri="{FF2B5EF4-FFF2-40B4-BE49-F238E27FC236}">
              <a16:creationId xmlns:a16="http://schemas.microsoft.com/office/drawing/2014/main" id="{00000000-0008-0000-1300-000069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994" name="Text Box 15">
          <a:extLst>
            <a:ext uri="{FF2B5EF4-FFF2-40B4-BE49-F238E27FC236}">
              <a16:creationId xmlns:a16="http://schemas.microsoft.com/office/drawing/2014/main" id="{00000000-0008-0000-1300-00006A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995" name="Text Box 15">
          <a:extLst>
            <a:ext uri="{FF2B5EF4-FFF2-40B4-BE49-F238E27FC236}">
              <a16:creationId xmlns:a16="http://schemas.microsoft.com/office/drawing/2014/main" id="{00000000-0008-0000-1300-00006B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5996" name="Text Box 15">
          <a:extLst>
            <a:ext uri="{FF2B5EF4-FFF2-40B4-BE49-F238E27FC236}">
              <a16:creationId xmlns:a16="http://schemas.microsoft.com/office/drawing/2014/main" id="{00000000-0008-0000-1300-00006C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97" name="Text Box 15">
          <a:extLst>
            <a:ext uri="{FF2B5EF4-FFF2-40B4-BE49-F238E27FC236}">
              <a16:creationId xmlns:a16="http://schemas.microsoft.com/office/drawing/2014/main" id="{00000000-0008-0000-1300-00006D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98" name="Text Box 15">
          <a:extLst>
            <a:ext uri="{FF2B5EF4-FFF2-40B4-BE49-F238E27FC236}">
              <a16:creationId xmlns:a16="http://schemas.microsoft.com/office/drawing/2014/main" id="{00000000-0008-0000-1300-00006E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5999" name="Text Box 15">
          <a:extLst>
            <a:ext uri="{FF2B5EF4-FFF2-40B4-BE49-F238E27FC236}">
              <a16:creationId xmlns:a16="http://schemas.microsoft.com/office/drawing/2014/main" id="{00000000-0008-0000-1300-00006F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00" name="Text Box 15">
          <a:extLst>
            <a:ext uri="{FF2B5EF4-FFF2-40B4-BE49-F238E27FC236}">
              <a16:creationId xmlns:a16="http://schemas.microsoft.com/office/drawing/2014/main" id="{00000000-0008-0000-1300-000070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01" name="Text Box 15">
          <a:extLst>
            <a:ext uri="{FF2B5EF4-FFF2-40B4-BE49-F238E27FC236}">
              <a16:creationId xmlns:a16="http://schemas.microsoft.com/office/drawing/2014/main" id="{00000000-0008-0000-1300-000071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02" name="Text Box 15">
          <a:extLst>
            <a:ext uri="{FF2B5EF4-FFF2-40B4-BE49-F238E27FC236}">
              <a16:creationId xmlns:a16="http://schemas.microsoft.com/office/drawing/2014/main" id="{00000000-0008-0000-1300-000072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03" name="Text Box 15">
          <a:extLst>
            <a:ext uri="{FF2B5EF4-FFF2-40B4-BE49-F238E27FC236}">
              <a16:creationId xmlns:a16="http://schemas.microsoft.com/office/drawing/2014/main" id="{00000000-0008-0000-1300-000073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04" name="Text Box 15">
          <a:extLst>
            <a:ext uri="{FF2B5EF4-FFF2-40B4-BE49-F238E27FC236}">
              <a16:creationId xmlns:a16="http://schemas.microsoft.com/office/drawing/2014/main" id="{00000000-0008-0000-1300-000074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05" name="Text Box 15">
          <a:extLst>
            <a:ext uri="{FF2B5EF4-FFF2-40B4-BE49-F238E27FC236}">
              <a16:creationId xmlns:a16="http://schemas.microsoft.com/office/drawing/2014/main" id="{00000000-0008-0000-1300-000075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06" name="Text Box 15">
          <a:extLst>
            <a:ext uri="{FF2B5EF4-FFF2-40B4-BE49-F238E27FC236}">
              <a16:creationId xmlns:a16="http://schemas.microsoft.com/office/drawing/2014/main" id="{00000000-0008-0000-1300-000076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07" name="Text Box 15">
          <a:extLst>
            <a:ext uri="{FF2B5EF4-FFF2-40B4-BE49-F238E27FC236}">
              <a16:creationId xmlns:a16="http://schemas.microsoft.com/office/drawing/2014/main" id="{00000000-0008-0000-1300-000077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008" name="Text Box 15">
          <a:extLst>
            <a:ext uri="{FF2B5EF4-FFF2-40B4-BE49-F238E27FC236}">
              <a16:creationId xmlns:a16="http://schemas.microsoft.com/office/drawing/2014/main" id="{00000000-0008-0000-1300-000078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009" name="Text Box 15">
          <a:extLst>
            <a:ext uri="{FF2B5EF4-FFF2-40B4-BE49-F238E27FC236}">
              <a16:creationId xmlns:a16="http://schemas.microsoft.com/office/drawing/2014/main" id="{00000000-0008-0000-1300-000079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010" name="Text Box 15">
          <a:extLst>
            <a:ext uri="{FF2B5EF4-FFF2-40B4-BE49-F238E27FC236}">
              <a16:creationId xmlns:a16="http://schemas.microsoft.com/office/drawing/2014/main" id="{00000000-0008-0000-1300-00007A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11" name="Text Box 15">
          <a:extLst>
            <a:ext uri="{FF2B5EF4-FFF2-40B4-BE49-F238E27FC236}">
              <a16:creationId xmlns:a16="http://schemas.microsoft.com/office/drawing/2014/main" id="{00000000-0008-0000-1300-00007B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12" name="Text Box 15">
          <a:extLst>
            <a:ext uri="{FF2B5EF4-FFF2-40B4-BE49-F238E27FC236}">
              <a16:creationId xmlns:a16="http://schemas.microsoft.com/office/drawing/2014/main" id="{00000000-0008-0000-1300-00007C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13" name="Text Box 15">
          <a:extLst>
            <a:ext uri="{FF2B5EF4-FFF2-40B4-BE49-F238E27FC236}">
              <a16:creationId xmlns:a16="http://schemas.microsoft.com/office/drawing/2014/main" id="{00000000-0008-0000-1300-00007D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14" name="Text Box 15">
          <a:extLst>
            <a:ext uri="{FF2B5EF4-FFF2-40B4-BE49-F238E27FC236}">
              <a16:creationId xmlns:a16="http://schemas.microsoft.com/office/drawing/2014/main" id="{00000000-0008-0000-1300-00007E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15" name="Text Box 15">
          <a:extLst>
            <a:ext uri="{FF2B5EF4-FFF2-40B4-BE49-F238E27FC236}">
              <a16:creationId xmlns:a16="http://schemas.microsoft.com/office/drawing/2014/main" id="{00000000-0008-0000-1300-00007F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16" name="Text Box 15">
          <a:extLst>
            <a:ext uri="{FF2B5EF4-FFF2-40B4-BE49-F238E27FC236}">
              <a16:creationId xmlns:a16="http://schemas.microsoft.com/office/drawing/2014/main" id="{00000000-0008-0000-1300-000080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17" name="Text Box 15">
          <a:extLst>
            <a:ext uri="{FF2B5EF4-FFF2-40B4-BE49-F238E27FC236}">
              <a16:creationId xmlns:a16="http://schemas.microsoft.com/office/drawing/2014/main" id="{00000000-0008-0000-1300-000081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18" name="Text Box 15">
          <a:extLst>
            <a:ext uri="{FF2B5EF4-FFF2-40B4-BE49-F238E27FC236}">
              <a16:creationId xmlns:a16="http://schemas.microsoft.com/office/drawing/2014/main" id="{00000000-0008-0000-1300-000082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19" name="Text Box 15">
          <a:extLst>
            <a:ext uri="{FF2B5EF4-FFF2-40B4-BE49-F238E27FC236}">
              <a16:creationId xmlns:a16="http://schemas.microsoft.com/office/drawing/2014/main" id="{00000000-0008-0000-1300-000083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20" name="Text Box 15">
          <a:extLst>
            <a:ext uri="{FF2B5EF4-FFF2-40B4-BE49-F238E27FC236}">
              <a16:creationId xmlns:a16="http://schemas.microsoft.com/office/drawing/2014/main" id="{00000000-0008-0000-1300-000084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21" name="Text Box 15">
          <a:extLst>
            <a:ext uri="{FF2B5EF4-FFF2-40B4-BE49-F238E27FC236}">
              <a16:creationId xmlns:a16="http://schemas.microsoft.com/office/drawing/2014/main" id="{00000000-0008-0000-1300-000085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22" name="Text Box 15">
          <a:extLst>
            <a:ext uri="{FF2B5EF4-FFF2-40B4-BE49-F238E27FC236}">
              <a16:creationId xmlns:a16="http://schemas.microsoft.com/office/drawing/2014/main" id="{00000000-0008-0000-1300-000086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23" name="Text Box 15">
          <a:extLst>
            <a:ext uri="{FF2B5EF4-FFF2-40B4-BE49-F238E27FC236}">
              <a16:creationId xmlns:a16="http://schemas.microsoft.com/office/drawing/2014/main" id="{00000000-0008-0000-1300-000087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24" name="Text Box 15">
          <a:extLst>
            <a:ext uri="{FF2B5EF4-FFF2-40B4-BE49-F238E27FC236}">
              <a16:creationId xmlns:a16="http://schemas.microsoft.com/office/drawing/2014/main" id="{00000000-0008-0000-1300-000088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25" name="Text Box 15">
          <a:extLst>
            <a:ext uri="{FF2B5EF4-FFF2-40B4-BE49-F238E27FC236}">
              <a16:creationId xmlns:a16="http://schemas.microsoft.com/office/drawing/2014/main" id="{00000000-0008-0000-1300-000089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26" name="Text Box 15">
          <a:extLst>
            <a:ext uri="{FF2B5EF4-FFF2-40B4-BE49-F238E27FC236}">
              <a16:creationId xmlns:a16="http://schemas.microsoft.com/office/drawing/2014/main" id="{00000000-0008-0000-1300-00008A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27" name="Text Box 15">
          <a:extLst>
            <a:ext uri="{FF2B5EF4-FFF2-40B4-BE49-F238E27FC236}">
              <a16:creationId xmlns:a16="http://schemas.microsoft.com/office/drawing/2014/main" id="{00000000-0008-0000-1300-00008B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28" name="Text Box 15">
          <a:extLst>
            <a:ext uri="{FF2B5EF4-FFF2-40B4-BE49-F238E27FC236}">
              <a16:creationId xmlns:a16="http://schemas.microsoft.com/office/drawing/2014/main" id="{00000000-0008-0000-1300-00008C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29" name="Text Box 15">
          <a:extLst>
            <a:ext uri="{FF2B5EF4-FFF2-40B4-BE49-F238E27FC236}">
              <a16:creationId xmlns:a16="http://schemas.microsoft.com/office/drawing/2014/main" id="{00000000-0008-0000-1300-00008D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030" name="Text Box 15">
          <a:extLst>
            <a:ext uri="{FF2B5EF4-FFF2-40B4-BE49-F238E27FC236}">
              <a16:creationId xmlns:a16="http://schemas.microsoft.com/office/drawing/2014/main" id="{00000000-0008-0000-1300-00008E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031" name="Text Box 15">
          <a:extLst>
            <a:ext uri="{FF2B5EF4-FFF2-40B4-BE49-F238E27FC236}">
              <a16:creationId xmlns:a16="http://schemas.microsoft.com/office/drawing/2014/main" id="{00000000-0008-0000-1300-00008F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032" name="Text Box 15">
          <a:extLst>
            <a:ext uri="{FF2B5EF4-FFF2-40B4-BE49-F238E27FC236}">
              <a16:creationId xmlns:a16="http://schemas.microsoft.com/office/drawing/2014/main" id="{00000000-0008-0000-1300-000090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33" name="Text Box 15">
          <a:extLst>
            <a:ext uri="{FF2B5EF4-FFF2-40B4-BE49-F238E27FC236}">
              <a16:creationId xmlns:a16="http://schemas.microsoft.com/office/drawing/2014/main" id="{00000000-0008-0000-1300-000091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34" name="Text Box 15">
          <a:extLst>
            <a:ext uri="{FF2B5EF4-FFF2-40B4-BE49-F238E27FC236}">
              <a16:creationId xmlns:a16="http://schemas.microsoft.com/office/drawing/2014/main" id="{00000000-0008-0000-1300-000092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35" name="Text Box 15">
          <a:extLst>
            <a:ext uri="{FF2B5EF4-FFF2-40B4-BE49-F238E27FC236}">
              <a16:creationId xmlns:a16="http://schemas.microsoft.com/office/drawing/2014/main" id="{00000000-0008-0000-1300-000093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36" name="Text Box 15">
          <a:extLst>
            <a:ext uri="{FF2B5EF4-FFF2-40B4-BE49-F238E27FC236}">
              <a16:creationId xmlns:a16="http://schemas.microsoft.com/office/drawing/2014/main" id="{00000000-0008-0000-1300-000094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37" name="Text Box 15">
          <a:extLst>
            <a:ext uri="{FF2B5EF4-FFF2-40B4-BE49-F238E27FC236}">
              <a16:creationId xmlns:a16="http://schemas.microsoft.com/office/drawing/2014/main" id="{00000000-0008-0000-1300-000095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38" name="Text Box 15">
          <a:extLst>
            <a:ext uri="{FF2B5EF4-FFF2-40B4-BE49-F238E27FC236}">
              <a16:creationId xmlns:a16="http://schemas.microsoft.com/office/drawing/2014/main" id="{00000000-0008-0000-1300-000096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39" name="Text Box 15">
          <a:extLst>
            <a:ext uri="{FF2B5EF4-FFF2-40B4-BE49-F238E27FC236}">
              <a16:creationId xmlns:a16="http://schemas.microsoft.com/office/drawing/2014/main" id="{00000000-0008-0000-1300-000097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40" name="Text Box 15">
          <a:extLst>
            <a:ext uri="{FF2B5EF4-FFF2-40B4-BE49-F238E27FC236}">
              <a16:creationId xmlns:a16="http://schemas.microsoft.com/office/drawing/2014/main" id="{00000000-0008-0000-1300-000098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41" name="Text Box 15">
          <a:extLst>
            <a:ext uri="{FF2B5EF4-FFF2-40B4-BE49-F238E27FC236}">
              <a16:creationId xmlns:a16="http://schemas.microsoft.com/office/drawing/2014/main" id="{00000000-0008-0000-1300-000099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42" name="Text Box 15">
          <a:extLst>
            <a:ext uri="{FF2B5EF4-FFF2-40B4-BE49-F238E27FC236}">
              <a16:creationId xmlns:a16="http://schemas.microsoft.com/office/drawing/2014/main" id="{00000000-0008-0000-1300-00009A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43" name="Text Box 15">
          <a:extLst>
            <a:ext uri="{FF2B5EF4-FFF2-40B4-BE49-F238E27FC236}">
              <a16:creationId xmlns:a16="http://schemas.microsoft.com/office/drawing/2014/main" id="{00000000-0008-0000-1300-00009B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044" name="Text Box 15">
          <a:extLst>
            <a:ext uri="{FF2B5EF4-FFF2-40B4-BE49-F238E27FC236}">
              <a16:creationId xmlns:a16="http://schemas.microsoft.com/office/drawing/2014/main" id="{00000000-0008-0000-1300-00009C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045" name="Text Box 15">
          <a:extLst>
            <a:ext uri="{FF2B5EF4-FFF2-40B4-BE49-F238E27FC236}">
              <a16:creationId xmlns:a16="http://schemas.microsoft.com/office/drawing/2014/main" id="{00000000-0008-0000-1300-00009D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046" name="Text Box 15">
          <a:extLst>
            <a:ext uri="{FF2B5EF4-FFF2-40B4-BE49-F238E27FC236}">
              <a16:creationId xmlns:a16="http://schemas.microsoft.com/office/drawing/2014/main" id="{00000000-0008-0000-1300-00009E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47" name="Text Box 15">
          <a:extLst>
            <a:ext uri="{FF2B5EF4-FFF2-40B4-BE49-F238E27FC236}">
              <a16:creationId xmlns:a16="http://schemas.microsoft.com/office/drawing/2014/main" id="{00000000-0008-0000-1300-00009F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48" name="Text Box 15">
          <a:extLst>
            <a:ext uri="{FF2B5EF4-FFF2-40B4-BE49-F238E27FC236}">
              <a16:creationId xmlns:a16="http://schemas.microsoft.com/office/drawing/2014/main" id="{00000000-0008-0000-1300-0000A0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49" name="Text Box 15">
          <a:extLst>
            <a:ext uri="{FF2B5EF4-FFF2-40B4-BE49-F238E27FC236}">
              <a16:creationId xmlns:a16="http://schemas.microsoft.com/office/drawing/2014/main" id="{00000000-0008-0000-1300-0000A1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50" name="Text Box 15">
          <a:extLst>
            <a:ext uri="{FF2B5EF4-FFF2-40B4-BE49-F238E27FC236}">
              <a16:creationId xmlns:a16="http://schemas.microsoft.com/office/drawing/2014/main" id="{00000000-0008-0000-1300-0000A2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51" name="Text Box 15">
          <a:extLst>
            <a:ext uri="{FF2B5EF4-FFF2-40B4-BE49-F238E27FC236}">
              <a16:creationId xmlns:a16="http://schemas.microsoft.com/office/drawing/2014/main" id="{00000000-0008-0000-1300-0000A3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52" name="Text Box 15">
          <a:extLst>
            <a:ext uri="{FF2B5EF4-FFF2-40B4-BE49-F238E27FC236}">
              <a16:creationId xmlns:a16="http://schemas.microsoft.com/office/drawing/2014/main" id="{00000000-0008-0000-1300-0000A4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53" name="Text Box 15">
          <a:extLst>
            <a:ext uri="{FF2B5EF4-FFF2-40B4-BE49-F238E27FC236}">
              <a16:creationId xmlns:a16="http://schemas.microsoft.com/office/drawing/2014/main" id="{00000000-0008-0000-1300-0000A5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54" name="Text Box 15">
          <a:extLst>
            <a:ext uri="{FF2B5EF4-FFF2-40B4-BE49-F238E27FC236}">
              <a16:creationId xmlns:a16="http://schemas.microsoft.com/office/drawing/2014/main" id="{00000000-0008-0000-1300-0000A6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55" name="Text Box 15">
          <a:extLst>
            <a:ext uri="{FF2B5EF4-FFF2-40B4-BE49-F238E27FC236}">
              <a16:creationId xmlns:a16="http://schemas.microsoft.com/office/drawing/2014/main" id="{00000000-0008-0000-1300-0000A7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56" name="Text Box 15">
          <a:extLst>
            <a:ext uri="{FF2B5EF4-FFF2-40B4-BE49-F238E27FC236}">
              <a16:creationId xmlns:a16="http://schemas.microsoft.com/office/drawing/2014/main" id="{00000000-0008-0000-1300-0000A8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57" name="Text Box 15">
          <a:extLst>
            <a:ext uri="{FF2B5EF4-FFF2-40B4-BE49-F238E27FC236}">
              <a16:creationId xmlns:a16="http://schemas.microsoft.com/office/drawing/2014/main" id="{00000000-0008-0000-1300-0000A9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58" name="Text Box 15">
          <a:extLst>
            <a:ext uri="{FF2B5EF4-FFF2-40B4-BE49-F238E27FC236}">
              <a16:creationId xmlns:a16="http://schemas.microsoft.com/office/drawing/2014/main" id="{00000000-0008-0000-1300-0000AA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59" name="Text Box 15">
          <a:extLst>
            <a:ext uri="{FF2B5EF4-FFF2-40B4-BE49-F238E27FC236}">
              <a16:creationId xmlns:a16="http://schemas.microsoft.com/office/drawing/2014/main" id="{00000000-0008-0000-1300-0000AB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60" name="Text Box 15">
          <a:extLst>
            <a:ext uri="{FF2B5EF4-FFF2-40B4-BE49-F238E27FC236}">
              <a16:creationId xmlns:a16="http://schemas.microsoft.com/office/drawing/2014/main" id="{00000000-0008-0000-1300-0000AC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61" name="Text Box 15">
          <a:extLst>
            <a:ext uri="{FF2B5EF4-FFF2-40B4-BE49-F238E27FC236}">
              <a16:creationId xmlns:a16="http://schemas.microsoft.com/office/drawing/2014/main" id="{00000000-0008-0000-1300-0000AD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62" name="Text Box 15">
          <a:extLst>
            <a:ext uri="{FF2B5EF4-FFF2-40B4-BE49-F238E27FC236}">
              <a16:creationId xmlns:a16="http://schemas.microsoft.com/office/drawing/2014/main" id="{00000000-0008-0000-1300-0000AE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63" name="Text Box 15">
          <a:extLst>
            <a:ext uri="{FF2B5EF4-FFF2-40B4-BE49-F238E27FC236}">
              <a16:creationId xmlns:a16="http://schemas.microsoft.com/office/drawing/2014/main" id="{00000000-0008-0000-1300-0000AF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64" name="Text Box 15">
          <a:extLst>
            <a:ext uri="{FF2B5EF4-FFF2-40B4-BE49-F238E27FC236}">
              <a16:creationId xmlns:a16="http://schemas.microsoft.com/office/drawing/2014/main" id="{00000000-0008-0000-1300-0000B0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65" name="Text Box 15">
          <a:extLst>
            <a:ext uri="{FF2B5EF4-FFF2-40B4-BE49-F238E27FC236}">
              <a16:creationId xmlns:a16="http://schemas.microsoft.com/office/drawing/2014/main" id="{00000000-0008-0000-1300-0000B1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066" name="Text Box 15">
          <a:extLst>
            <a:ext uri="{FF2B5EF4-FFF2-40B4-BE49-F238E27FC236}">
              <a16:creationId xmlns:a16="http://schemas.microsoft.com/office/drawing/2014/main" id="{00000000-0008-0000-1300-0000B2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067" name="Text Box 15">
          <a:extLst>
            <a:ext uri="{FF2B5EF4-FFF2-40B4-BE49-F238E27FC236}">
              <a16:creationId xmlns:a16="http://schemas.microsoft.com/office/drawing/2014/main" id="{00000000-0008-0000-1300-0000B3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068" name="Text Box 15">
          <a:extLst>
            <a:ext uri="{FF2B5EF4-FFF2-40B4-BE49-F238E27FC236}">
              <a16:creationId xmlns:a16="http://schemas.microsoft.com/office/drawing/2014/main" id="{00000000-0008-0000-1300-0000B4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69" name="Text Box 15">
          <a:extLst>
            <a:ext uri="{FF2B5EF4-FFF2-40B4-BE49-F238E27FC236}">
              <a16:creationId xmlns:a16="http://schemas.microsoft.com/office/drawing/2014/main" id="{00000000-0008-0000-1300-0000B5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70" name="Text Box 15">
          <a:extLst>
            <a:ext uri="{FF2B5EF4-FFF2-40B4-BE49-F238E27FC236}">
              <a16:creationId xmlns:a16="http://schemas.microsoft.com/office/drawing/2014/main" id="{00000000-0008-0000-1300-0000B6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71" name="Text Box 15">
          <a:extLst>
            <a:ext uri="{FF2B5EF4-FFF2-40B4-BE49-F238E27FC236}">
              <a16:creationId xmlns:a16="http://schemas.microsoft.com/office/drawing/2014/main" id="{00000000-0008-0000-1300-0000B7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72" name="Text Box 15">
          <a:extLst>
            <a:ext uri="{FF2B5EF4-FFF2-40B4-BE49-F238E27FC236}">
              <a16:creationId xmlns:a16="http://schemas.microsoft.com/office/drawing/2014/main" id="{00000000-0008-0000-1300-0000B8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73" name="Text Box 15">
          <a:extLst>
            <a:ext uri="{FF2B5EF4-FFF2-40B4-BE49-F238E27FC236}">
              <a16:creationId xmlns:a16="http://schemas.microsoft.com/office/drawing/2014/main" id="{00000000-0008-0000-1300-0000B9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74" name="Text Box 15">
          <a:extLst>
            <a:ext uri="{FF2B5EF4-FFF2-40B4-BE49-F238E27FC236}">
              <a16:creationId xmlns:a16="http://schemas.microsoft.com/office/drawing/2014/main" id="{00000000-0008-0000-1300-0000BA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75" name="Text Box 15">
          <a:extLst>
            <a:ext uri="{FF2B5EF4-FFF2-40B4-BE49-F238E27FC236}">
              <a16:creationId xmlns:a16="http://schemas.microsoft.com/office/drawing/2014/main" id="{00000000-0008-0000-1300-0000BB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76" name="Text Box 15">
          <a:extLst>
            <a:ext uri="{FF2B5EF4-FFF2-40B4-BE49-F238E27FC236}">
              <a16:creationId xmlns:a16="http://schemas.microsoft.com/office/drawing/2014/main" id="{00000000-0008-0000-1300-0000BC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77" name="Text Box 15">
          <a:extLst>
            <a:ext uri="{FF2B5EF4-FFF2-40B4-BE49-F238E27FC236}">
              <a16:creationId xmlns:a16="http://schemas.microsoft.com/office/drawing/2014/main" id="{00000000-0008-0000-1300-0000BD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78" name="Text Box 15">
          <a:extLst>
            <a:ext uri="{FF2B5EF4-FFF2-40B4-BE49-F238E27FC236}">
              <a16:creationId xmlns:a16="http://schemas.microsoft.com/office/drawing/2014/main" id="{00000000-0008-0000-1300-0000BE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79" name="Text Box 15">
          <a:extLst>
            <a:ext uri="{FF2B5EF4-FFF2-40B4-BE49-F238E27FC236}">
              <a16:creationId xmlns:a16="http://schemas.microsoft.com/office/drawing/2014/main" id="{00000000-0008-0000-1300-0000BF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080" name="Text Box 15">
          <a:extLst>
            <a:ext uri="{FF2B5EF4-FFF2-40B4-BE49-F238E27FC236}">
              <a16:creationId xmlns:a16="http://schemas.microsoft.com/office/drawing/2014/main" id="{00000000-0008-0000-1300-0000C0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081" name="Text Box 15">
          <a:extLst>
            <a:ext uri="{FF2B5EF4-FFF2-40B4-BE49-F238E27FC236}">
              <a16:creationId xmlns:a16="http://schemas.microsoft.com/office/drawing/2014/main" id="{00000000-0008-0000-1300-0000C1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082" name="Text Box 15">
          <a:extLst>
            <a:ext uri="{FF2B5EF4-FFF2-40B4-BE49-F238E27FC236}">
              <a16:creationId xmlns:a16="http://schemas.microsoft.com/office/drawing/2014/main" id="{00000000-0008-0000-1300-0000C2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83" name="Text Box 15">
          <a:extLst>
            <a:ext uri="{FF2B5EF4-FFF2-40B4-BE49-F238E27FC236}">
              <a16:creationId xmlns:a16="http://schemas.microsoft.com/office/drawing/2014/main" id="{00000000-0008-0000-1300-0000C3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84" name="Text Box 15">
          <a:extLst>
            <a:ext uri="{FF2B5EF4-FFF2-40B4-BE49-F238E27FC236}">
              <a16:creationId xmlns:a16="http://schemas.microsoft.com/office/drawing/2014/main" id="{00000000-0008-0000-1300-0000C4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85" name="Text Box 15">
          <a:extLst>
            <a:ext uri="{FF2B5EF4-FFF2-40B4-BE49-F238E27FC236}">
              <a16:creationId xmlns:a16="http://schemas.microsoft.com/office/drawing/2014/main" id="{00000000-0008-0000-1300-0000C5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86" name="Text Box 15">
          <a:extLst>
            <a:ext uri="{FF2B5EF4-FFF2-40B4-BE49-F238E27FC236}">
              <a16:creationId xmlns:a16="http://schemas.microsoft.com/office/drawing/2014/main" id="{00000000-0008-0000-1300-0000C6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87" name="Text Box 15">
          <a:extLst>
            <a:ext uri="{FF2B5EF4-FFF2-40B4-BE49-F238E27FC236}">
              <a16:creationId xmlns:a16="http://schemas.microsoft.com/office/drawing/2014/main" id="{00000000-0008-0000-1300-0000C7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088" name="Text Box 15">
          <a:extLst>
            <a:ext uri="{FF2B5EF4-FFF2-40B4-BE49-F238E27FC236}">
              <a16:creationId xmlns:a16="http://schemas.microsoft.com/office/drawing/2014/main" id="{00000000-0008-0000-1300-0000C8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6089" name="Text Box 15">
          <a:extLst>
            <a:ext uri="{FF2B5EF4-FFF2-40B4-BE49-F238E27FC236}">
              <a16:creationId xmlns:a16="http://schemas.microsoft.com/office/drawing/2014/main" id="{00000000-0008-0000-1300-0000C917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6090" name="Text Box 15">
          <a:extLst>
            <a:ext uri="{FF2B5EF4-FFF2-40B4-BE49-F238E27FC236}">
              <a16:creationId xmlns:a16="http://schemas.microsoft.com/office/drawing/2014/main" id="{00000000-0008-0000-1300-0000CA17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18</xdr:row>
      <xdr:rowOff>0</xdr:rowOff>
    </xdr:from>
    <xdr:ext cx="85725" cy="224090"/>
    <xdr:sp macro="" textlink="">
      <xdr:nvSpPr>
        <xdr:cNvPr id="6091" name="Text Box 15">
          <a:extLst>
            <a:ext uri="{FF2B5EF4-FFF2-40B4-BE49-F238E27FC236}">
              <a16:creationId xmlns:a16="http://schemas.microsoft.com/office/drawing/2014/main" id="{00000000-0008-0000-1300-0000CB17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92" name="Text Box 15">
          <a:extLst>
            <a:ext uri="{FF2B5EF4-FFF2-40B4-BE49-F238E27FC236}">
              <a16:creationId xmlns:a16="http://schemas.microsoft.com/office/drawing/2014/main" id="{00000000-0008-0000-1300-0000CC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93" name="Text Box 15">
          <a:extLst>
            <a:ext uri="{FF2B5EF4-FFF2-40B4-BE49-F238E27FC236}">
              <a16:creationId xmlns:a16="http://schemas.microsoft.com/office/drawing/2014/main" id="{00000000-0008-0000-1300-0000CD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94" name="Text Box 15">
          <a:extLst>
            <a:ext uri="{FF2B5EF4-FFF2-40B4-BE49-F238E27FC236}">
              <a16:creationId xmlns:a16="http://schemas.microsoft.com/office/drawing/2014/main" id="{00000000-0008-0000-1300-0000CE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95" name="Text Box 15">
          <a:extLst>
            <a:ext uri="{FF2B5EF4-FFF2-40B4-BE49-F238E27FC236}">
              <a16:creationId xmlns:a16="http://schemas.microsoft.com/office/drawing/2014/main" id="{00000000-0008-0000-1300-0000CF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96" name="Text Box 15">
          <a:extLst>
            <a:ext uri="{FF2B5EF4-FFF2-40B4-BE49-F238E27FC236}">
              <a16:creationId xmlns:a16="http://schemas.microsoft.com/office/drawing/2014/main" id="{00000000-0008-0000-1300-0000D0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97" name="Text Box 15">
          <a:extLst>
            <a:ext uri="{FF2B5EF4-FFF2-40B4-BE49-F238E27FC236}">
              <a16:creationId xmlns:a16="http://schemas.microsoft.com/office/drawing/2014/main" id="{00000000-0008-0000-1300-0000D1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98" name="Text Box 15">
          <a:extLst>
            <a:ext uri="{FF2B5EF4-FFF2-40B4-BE49-F238E27FC236}">
              <a16:creationId xmlns:a16="http://schemas.microsoft.com/office/drawing/2014/main" id="{00000000-0008-0000-1300-0000D2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099" name="Text Box 15">
          <a:extLst>
            <a:ext uri="{FF2B5EF4-FFF2-40B4-BE49-F238E27FC236}">
              <a16:creationId xmlns:a16="http://schemas.microsoft.com/office/drawing/2014/main" id="{00000000-0008-0000-1300-0000D3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00" name="Text Box 15">
          <a:extLst>
            <a:ext uri="{FF2B5EF4-FFF2-40B4-BE49-F238E27FC236}">
              <a16:creationId xmlns:a16="http://schemas.microsoft.com/office/drawing/2014/main" id="{00000000-0008-0000-1300-0000D4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01" name="Text Box 15">
          <a:extLst>
            <a:ext uri="{FF2B5EF4-FFF2-40B4-BE49-F238E27FC236}">
              <a16:creationId xmlns:a16="http://schemas.microsoft.com/office/drawing/2014/main" id="{00000000-0008-0000-1300-0000D5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02" name="Text Box 15">
          <a:extLst>
            <a:ext uri="{FF2B5EF4-FFF2-40B4-BE49-F238E27FC236}">
              <a16:creationId xmlns:a16="http://schemas.microsoft.com/office/drawing/2014/main" id="{00000000-0008-0000-1300-0000D6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03" name="Text Box 15">
          <a:extLst>
            <a:ext uri="{FF2B5EF4-FFF2-40B4-BE49-F238E27FC236}">
              <a16:creationId xmlns:a16="http://schemas.microsoft.com/office/drawing/2014/main" id="{00000000-0008-0000-1300-0000D7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04" name="Text Box 15">
          <a:extLst>
            <a:ext uri="{FF2B5EF4-FFF2-40B4-BE49-F238E27FC236}">
              <a16:creationId xmlns:a16="http://schemas.microsoft.com/office/drawing/2014/main" id="{00000000-0008-0000-1300-0000D8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05" name="Text Box 15">
          <a:extLst>
            <a:ext uri="{FF2B5EF4-FFF2-40B4-BE49-F238E27FC236}">
              <a16:creationId xmlns:a16="http://schemas.microsoft.com/office/drawing/2014/main" id="{00000000-0008-0000-1300-0000D9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06" name="Text Box 15">
          <a:extLst>
            <a:ext uri="{FF2B5EF4-FFF2-40B4-BE49-F238E27FC236}">
              <a16:creationId xmlns:a16="http://schemas.microsoft.com/office/drawing/2014/main" id="{00000000-0008-0000-1300-0000DA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07" name="Text Box 15">
          <a:extLst>
            <a:ext uri="{FF2B5EF4-FFF2-40B4-BE49-F238E27FC236}">
              <a16:creationId xmlns:a16="http://schemas.microsoft.com/office/drawing/2014/main" id="{00000000-0008-0000-1300-0000DB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08" name="Text Box 15">
          <a:extLst>
            <a:ext uri="{FF2B5EF4-FFF2-40B4-BE49-F238E27FC236}">
              <a16:creationId xmlns:a16="http://schemas.microsoft.com/office/drawing/2014/main" id="{00000000-0008-0000-1300-0000DC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09" name="Text Box 15">
          <a:extLst>
            <a:ext uri="{FF2B5EF4-FFF2-40B4-BE49-F238E27FC236}">
              <a16:creationId xmlns:a16="http://schemas.microsoft.com/office/drawing/2014/main" id="{00000000-0008-0000-1300-0000DD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10" name="Text Box 15">
          <a:extLst>
            <a:ext uri="{FF2B5EF4-FFF2-40B4-BE49-F238E27FC236}">
              <a16:creationId xmlns:a16="http://schemas.microsoft.com/office/drawing/2014/main" id="{00000000-0008-0000-1300-0000DE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11" name="Text Box 15">
          <a:extLst>
            <a:ext uri="{FF2B5EF4-FFF2-40B4-BE49-F238E27FC236}">
              <a16:creationId xmlns:a16="http://schemas.microsoft.com/office/drawing/2014/main" id="{00000000-0008-0000-1300-0000DF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12" name="Text Box 15">
          <a:extLst>
            <a:ext uri="{FF2B5EF4-FFF2-40B4-BE49-F238E27FC236}">
              <a16:creationId xmlns:a16="http://schemas.microsoft.com/office/drawing/2014/main" id="{00000000-0008-0000-1300-0000E0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13" name="Text Box 15">
          <a:extLst>
            <a:ext uri="{FF2B5EF4-FFF2-40B4-BE49-F238E27FC236}">
              <a16:creationId xmlns:a16="http://schemas.microsoft.com/office/drawing/2014/main" id="{00000000-0008-0000-1300-0000E1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14" name="Text Box 15">
          <a:extLst>
            <a:ext uri="{FF2B5EF4-FFF2-40B4-BE49-F238E27FC236}">
              <a16:creationId xmlns:a16="http://schemas.microsoft.com/office/drawing/2014/main" id="{00000000-0008-0000-1300-0000E2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15" name="Text Box 15">
          <a:extLst>
            <a:ext uri="{FF2B5EF4-FFF2-40B4-BE49-F238E27FC236}">
              <a16:creationId xmlns:a16="http://schemas.microsoft.com/office/drawing/2014/main" id="{00000000-0008-0000-1300-0000E3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16" name="Text Box 15">
          <a:extLst>
            <a:ext uri="{FF2B5EF4-FFF2-40B4-BE49-F238E27FC236}">
              <a16:creationId xmlns:a16="http://schemas.microsoft.com/office/drawing/2014/main" id="{00000000-0008-0000-1300-0000E4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17" name="Text Box 15">
          <a:extLst>
            <a:ext uri="{FF2B5EF4-FFF2-40B4-BE49-F238E27FC236}">
              <a16:creationId xmlns:a16="http://schemas.microsoft.com/office/drawing/2014/main" id="{00000000-0008-0000-1300-0000E5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18" name="Text Box 15">
          <a:extLst>
            <a:ext uri="{FF2B5EF4-FFF2-40B4-BE49-F238E27FC236}">
              <a16:creationId xmlns:a16="http://schemas.microsoft.com/office/drawing/2014/main" id="{00000000-0008-0000-1300-0000E6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19" name="Text Box 15">
          <a:extLst>
            <a:ext uri="{FF2B5EF4-FFF2-40B4-BE49-F238E27FC236}">
              <a16:creationId xmlns:a16="http://schemas.microsoft.com/office/drawing/2014/main" id="{00000000-0008-0000-1300-0000E7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20" name="Text Box 15">
          <a:extLst>
            <a:ext uri="{FF2B5EF4-FFF2-40B4-BE49-F238E27FC236}">
              <a16:creationId xmlns:a16="http://schemas.microsoft.com/office/drawing/2014/main" id="{00000000-0008-0000-1300-0000E8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21" name="Text Box 15">
          <a:extLst>
            <a:ext uri="{FF2B5EF4-FFF2-40B4-BE49-F238E27FC236}">
              <a16:creationId xmlns:a16="http://schemas.microsoft.com/office/drawing/2014/main" id="{00000000-0008-0000-1300-0000E9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22" name="Text Box 15">
          <a:extLst>
            <a:ext uri="{FF2B5EF4-FFF2-40B4-BE49-F238E27FC236}">
              <a16:creationId xmlns:a16="http://schemas.microsoft.com/office/drawing/2014/main" id="{00000000-0008-0000-1300-0000EA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23" name="Text Box 15">
          <a:extLst>
            <a:ext uri="{FF2B5EF4-FFF2-40B4-BE49-F238E27FC236}">
              <a16:creationId xmlns:a16="http://schemas.microsoft.com/office/drawing/2014/main" id="{00000000-0008-0000-1300-0000EB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24" name="Text Box 15">
          <a:extLst>
            <a:ext uri="{FF2B5EF4-FFF2-40B4-BE49-F238E27FC236}">
              <a16:creationId xmlns:a16="http://schemas.microsoft.com/office/drawing/2014/main" id="{00000000-0008-0000-1300-0000EC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25" name="Text Box 15">
          <a:extLst>
            <a:ext uri="{FF2B5EF4-FFF2-40B4-BE49-F238E27FC236}">
              <a16:creationId xmlns:a16="http://schemas.microsoft.com/office/drawing/2014/main" id="{00000000-0008-0000-1300-0000ED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26" name="Text Box 15">
          <a:extLst>
            <a:ext uri="{FF2B5EF4-FFF2-40B4-BE49-F238E27FC236}">
              <a16:creationId xmlns:a16="http://schemas.microsoft.com/office/drawing/2014/main" id="{00000000-0008-0000-1300-0000EE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27" name="Text Box 15">
          <a:extLst>
            <a:ext uri="{FF2B5EF4-FFF2-40B4-BE49-F238E27FC236}">
              <a16:creationId xmlns:a16="http://schemas.microsoft.com/office/drawing/2014/main" id="{00000000-0008-0000-1300-0000EF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28" name="Text Box 15">
          <a:extLst>
            <a:ext uri="{FF2B5EF4-FFF2-40B4-BE49-F238E27FC236}">
              <a16:creationId xmlns:a16="http://schemas.microsoft.com/office/drawing/2014/main" id="{00000000-0008-0000-1300-0000F0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29" name="Text Box 15">
          <a:extLst>
            <a:ext uri="{FF2B5EF4-FFF2-40B4-BE49-F238E27FC236}">
              <a16:creationId xmlns:a16="http://schemas.microsoft.com/office/drawing/2014/main" id="{00000000-0008-0000-1300-0000F1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30" name="Text Box 15">
          <a:extLst>
            <a:ext uri="{FF2B5EF4-FFF2-40B4-BE49-F238E27FC236}">
              <a16:creationId xmlns:a16="http://schemas.microsoft.com/office/drawing/2014/main" id="{00000000-0008-0000-1300-0000F2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31" name="Text Box 15">
          <a:extLst>
            <a:ext uri="{FF2B5EF4-FFF2-40B4-BE49-F238E27FC236}">
              <a16:creationId xmlns:a16="http://schemas.microsoft.com/office/drawing/2014/main" id="{00000000-0008-0000-1300-0000F317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132" name="Text Box 15">
          <a:extLst>
            <a:ext uri="{FF2B5EF4-FFF2-40B4-BE49-F238E27FC236}">
              <a16:creationId xmlns:a16="http://schemas.microsoft.com/office/drawing/2014/main" id="{00000000-0008-0000-1300-0000F4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133" name="Text Box 15">
          <a:extLst>
            <a:ext uri="{FF2B5EF4-FFF2-40B4-BE49-F238E27FC236}">
              <a16:creationId xmlns:a16="http://schemas.microsoft.com/office/drawing/2014/main" id="{00000000-0008-0000-1300-0000F5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134" name="Text Box 15">
          <a:extLst>
            <a:ext uri="{FF2B5EF4-FFF2-40B4-BE49-F238E27FC236}">
              <a16:creationId xmlns:a16="http://schemas.microsoft.com/office/drawing/2014/main" id="{00000000-0008-0000-1300-0000F617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35" name="Text Box 15">
          <a:extLst>
            <a:ext uri="{FF2B5EF4-FFF2-40B4-BE49-F238E27FC236}">
              <a16:creationId xmlns:a16="http://schemas.microsoft.com/office/drawing/2014/main" id="{00000000-0008-0000-1300-0000F7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36" name="Text Box 15">
          <a:extLst>
            <a:ext uri="{FF2B5EF4-FFF2-40B4-BE49-F238E27FC236}">
              <a16:creationId xmlns:a16="http://schemas.microsoft.com/office/drawing/2014/main" id="{00000000-0008-0000-1300-0000F8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37" name="Text Box 15">
          <a:extLst>
            <a:ext uri="{FF2B5EF4-FFF2-40B4-BE49-F238E27FC236}">
              <a16:creationId xmlns:a16="http://schemas.microsoft.com/office/drawing/2014/main" id="{00000000-0008-0000-1300-0000F9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38" name="Text Box 15">
          <a:extLst>
            <a:ext uri="{FF2B5EF4-FFF2-40B4-BE49-F238E27FC236}">
              <a16:creationId xmlns:a16="http://schemas.microsoft.com/office/drawing/2014/main" id="{00000000-0008-0000-1300-0000FA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39" name="Text Box 15">
          <a:extLst>
            <a:ext uri="{FF2B5EF4-FFF2-40B4-BE49-F238E27FC236}">
              <a16:creationId xmlns:a16="http://schemas.microsoft.com/office/drawing/2014/main" id="{00000000-0008-0000-1300-0000FB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40" name="Text Box 15">
          <a:extLst>
            <a:ext uri="{FF2B5EF4-FFF2-40B4-BE49-F238E27FC236}">
              <a16:creationId xmlns:a16="http://schemas.microsoft.com/office/drawing/2014/main" id="{00000000-0008-0000-1300-0000FC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41" name="Text Box 15">
          <a:extLst>
            <a:ext uri="{FF2B5EF4-FFF2-40B4-BE49-F238E27FC236}">
              <a16:creationId xmlns:a16="http://schemas.microsoft.com/office/drawing/2014/main" id="{00000000-0008-0000-1300-0000FD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42" name="Text Box 15">
          <a:extLst>
            <a:ext uri="{FF2B5EF4-FFF2-40B4-BE49-F238E27FC236}">
              <a16:creationId xmlns:a16="http://schemas.microsoft.com/office/drawing/2014/main" id="{00000000-0008-0000-1300-0000FE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43" name="Text Box 15">
          <a:extLst>
            <a:ext uri="{FF2B5EF4-FFF2-40B4-BE49-F238E27FC236}">
              <a16:creationId xmlns:a16="http://schemas.microsoft.com/office/drawing/2014/main" id="{00000000-0008-0000-1300-0000FF17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44" name="Text Box 15">
          <a:extLst>
            <a:ext uri="{FF2B5EF4-FFF2-40B4-BE49-F238E27FC236}">
              <a16:creationId xmlns:a16="http://schemas.microsoft.com/office/drawing/2014/main" id="{00000000-0008-0000-1300-000000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45" name="Text Box 15">
          <a:extLst>
            <a:ext uri="{FF2B5EF4-FFF2-40B4-BE49-F238E27FC236}">
              <a16:creationId xmlns:a16="http://schemas.microsoft.com/office/drawing/2014/main" id="{00000000-0008-0000-1300-000001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46" name="Text Box 15">
          <a:extLst>
            <a:ext uri="{FF2B5EF4-FFF2-40B4-BE49-F238E27FC236}">
              <a16:creationId xmlns:a16="http://schemas.microsoft.com/office/drawing/2014/main" id="{00000000-0008-0000-1300-000002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47" name="Text Box 15">
          <a:extLst>
            <a:ext uri="{FF2B5EF4-FFF2-40B4-BE49-F238E27FC236}">
              <a16:creationId xmlns:a16="http://schemas.microsoft.com/office/drawing/2014/main" id="{00000000-0008-0000-1300-000003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48" name="Text Box 15">
          <a:extLst>
            <a:ext uri="{FF2B5EF4-FFF2-40B4-BE49-F238E27FC236}">
              <a16:creationId xmlns:a16="http://schemas.microsoft.com/office/drawing/2014/main" id="{00000000-0008-0000-1300-000004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49" name="Text Box 15">
          <a:extLst>
            <a:ext uri="{FF2B5EF4-FFF2-40B4-BE49-F238E27FC236}">
              <a16:creationId xmlns:a16="http://schemas.microsoft.com/office/drawing/2014/main" id="{00000000-0008-0000-1300-000005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50" name="Text Box 15">
          <a:extLst>
            <a:ext uri="{FF2B5EF4-FFF2-40B4-BE49-F238E27FC236}">
              <a16:creationId xmlns:a16="http://schemas.microsoft.com/office/drawing/2014/main" id="{00000000-0008-0000-1300-000006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51" name="Text Box 15">
          <a:extLst>
            <a:ext uri="{FF2B5EF4-FFF2-40B4-BE49-F238E27FC236}">
              <a16:creationId xmlns:a16="http://schemas.microsoft.com/office/drawing/2014/main" id="{00000000-0008-0000-1300-000007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52" name="Text Box 15">
          <a:extLst>
            <a:ext uri="{FF2B5EF4-FFF2-40B4-BE49-F238E27FC236}">
              <a16:creationId xmlns:a16="http://schemas.microsoft.com/office/drawing/2014/main" id="{00000000-0008-0000-1300-000008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53" name="Text Box 15">
          <a:extLst>
            <a:ext uri="{FF2B5EF4-FFF2-40B4-BE49-F238E27FC236}">
              <a16:creationId xmlns:a16="http://schemas.microsoft.com/office/drawing/2014/main" id="{00000000-0008-0000-1300-000009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54" name="Text Box 15">
          <a:extLst>
            <a:ext uri="{FF2B5EF4-FFF2-40B4-BE49-F238E27FC236}">
              <a16:creationId xmlns:a16="http://schemas.microsoft.com/office/drawing/2014/main" id="{00000000-0008-0000-1300-00000A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55" name="Text Box 15">
          <a:extLst>
            <a:ext uri="{FF2B5EF4-FFF2-40B4-BE49-F238E27FC236}">
              <a16:creationId xmlns:a16="http://schemas.microsoft.com/office/drawing/2014/main" id="{00000000-0008-0000-1300-00000B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56" name="Text Box 15">
          <a:extLst>
            <a:ext uri="{FF2B5EF4-FFF2-40B4-BE49-F238E27FC236}">
              <a16:creationId xmlns:a16="http://schemas.microsoft.com/office/drawing/2014/main" id="{00000000-0008-0000-1300-00000C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57" name="Text Box 15">
          <a:extLst>
            <a:ext uri="{FF2B5EF4-FFF2-40B4-BE49-F238E27FC236}">
              <a16:creationId xmlns:a16="http://schemas.microsoft.com/office/drawing/2014/main" id="{00000000-0008-0000-1300-00000D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58" name="Text Box 15">
          <a:extLst>
            <a:ext uri="{FF2B5EF4-FFF2-40B4-BE49-F238E27FC236}">
              <a16:creationId xmlns:a16="http://schemas.microsoft.com/office/drawing/2014/main" id="{00000000-0008-0000-1300-00000E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59" name="Text Box 15">
          <a:extLst>
            <a:ext uri="{FF2B5EF4-FFF2-40B4-BE49-F238E27FC236}">
              <a16:creationId xmlns:a16="http://schemas.microsoft.com/office/drawing/2014/main" id="{00000000-0008-0000-1300-00000F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60" name="Text Box 15">
          <a:extLst>
            <a:ext uri="{FF2B5EF4-FFF2-40B4-BE49-F238E27FC236}">
              <a16:creationId xmlns:a16="http://schemas.microsoft.com/office/drawing/2014/main" id="{00000000-0008-0000-1300-000010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61" name="Text Box 15">
          <a:extLst>
            <a:ext uri="{FF2B5EF4-FFF2-40B4-BE49-F238E27FC236}">
              <a16:creationId xmlns:a16="http://schemas.microsoft.com/office/drawing/2014/main" id="{00000000-0008-0000-1300-000011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62" name="Text Box 15">
          <a:extLst>
            <a:ext uri="{FF2B5EF4-FFF2-40B4-BE49-F238E27FC236}">
              <a16:creationId xmlns:a16="http://schemas.microsoft.com/office/drawing/2014/main" id="{00000000-0008-0000-1300-000012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63" name="Text Box 15">
          <a:extLst>
            <a:ext uri="{FF2B5EF4-FFF2-40B4-BE49-F238E27FC236}">
              <a16:creationId xmlns:a16="http://schemas.microsoft.com/office/drawing/2014/main" id="{00000000-0008-0000-1300-000013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64" name="Text Box 15">
          <a:extLst>
            <a:ext uri="{FF2B5EF4-FFF2-40B4-BE49-F238E27FC236}">
              <a16:creationId xmlns:a16="http://schemas.microsoft.com/office/drawing/2014/main" id="{00000000-0008-0000-1300-000014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165" name="Text Box 15">
          <a:extLst>
            <a:ext uri="{FF2B5EF4-FFF2-40B4-BE49-F238E27FC236}">
              <a16:creationId xmlns:a16="http://schemas.microsoft.com/office/drawing/2014/main" id="{00000000-0008-0000-1300-000015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166" name="Text Box 15">
          <a:extLst>
            <a:ext uri="{FF2B5EF4-FFF2-40B4-BE49-F238E27FC236}">
              <a16:creationId xmlns:a16="http://schemas.microsoft.com/office/drawing/2014/main" id="{00000000-0008-0000-1300-000016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167" name="Text Box 15">
          <a:extLst>
            <a:ext uri="{FF2B5EF4-FFF2-40B4-BE49-F238E27FC236}">
              <a16:creationId xmlns:a16="http://schemas.microsoft.com/office/drawing/2014/main" id="{00000000-0008-0000-1300-000017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168" name="Text Box 15">
          <a:extLst>
            <a:ext uri="{FF2B5EF4-FFF2-40B4-BE49-F238E27FC236}">
              <a16:creationId xmlns:a16="http://schemas.microsoft.com/office/drawing/2014/main" id="{00000000-0008-0000-1300-000018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169" name="Text Box 15">
          <a:extLst>
            <a:ext uri="{FF2B5EF4-FFF2-40B4-BE49-F238E27FC236}">
              <a16:creationId xmlns:a16="http://schemas.microsoft.com/office/drawing/2014/main" id="{00000000-0008-0000-1300-000019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170" name="Text Box 15">
          <a:extLst>
            <a:ext uri="{FF2B5EF4-FFF2-40B4-BE49-F238E27FC236}">
              <a16:creationId xmlns:a16="http://schemas.microsoft.com/office/drawing/2014/main" id="{00000000-0008-0000-1300-00001A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71" name="Text Box 15">
          <a:extLst>
            <a:ext uri="{FF2B5EF4-FFF2-40B4-BE49-F238E27FC236}">
              <a16:creationId xmlns:a16="http://schemas.microsoft.com/office/drawing/2014/main" id="{00000000-0008-0000-1300-00001B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72" name="Text Box 15">
          <a:extLst>
            <a:ext uri="{FF2B5EF4-FFF2-40B4-BE49-F238E27FC236}">
              <a16:creationId xmlns:a16="http://schemas.microsoft.com/office/drawing/2014/main" id="{00000000-0008-0000-1300-00001C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73" name="Text Box 15">
          <a:extLst>
            <a:ext uri="{FF2B5EF4-FFF2-40B4-BE49-F238E27FC236}">
              <a16:creationId xmlns:a16="http://schemas.microsoft.com/office/drawing/2014/main" id="{00000000-0008-0000-1300-00001D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74" name="Text Box 15">
          <a:extLst>
            <a:ext uri="{FF2B5EF4-FFF2-40B4-BE49-F238E27FC236}">
              <a16:creationId xmlns:a16="http://schemas.microsoft.com/office/drawing/2014/main" id="{00000000-0008-0000-1300-00001E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75" name="Text Box 15">
          <a:extLst>
            <a:ext uri="{FF2B5EF4-FFF2-40B4-BE49-F238E27FC236}">
              <a16:creationId xmlns:a16="http://schemas.microsoft.com/office/drawing/2014/main" id="{00000000-0008-0000-1300-00001F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76" name="Text Box 15">
          <a:extLst>
            <a:ext uri="{FF2B5EF4-FFF2-40B4-BE49-F238E27FC236}">
              <a16:creationId xmlns:a16="http://schemas.microsoft.com/office/drawing/2014/main" id="{00000000-0008-0000-1300-000020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77" name="Text Box 15">
          <a:extLst>
            <a:ext uri="{FF2B5EF4-FFF2-40B4-BE49-F238E27FC236}">
              <a16:creationId xmlns:a16="http://schemas.microsoft.com/office/drawing/2014/main" id="{00000000-0008-0000-1300-000021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78" name="Text Box 15">
          <a:extLst>
            <a:ext uri="{FF2B5EF4-FFF2-40B4-BE49-F238E27FC236}">
              <a16:creationId xmlns:a16="http://schemas.microsoft.com/office/drawing/2014/main" id="{00000000-0008-0000-1300-000022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79" name="Text Box 15">
          <a:extLst>
            <a:ext uri="{FF2B5EF4-FFF2-40B4-BE49-F238E27FC236}">
              <a16:creationId xmlns:a16="http://schemas.microsoft.com/office/drawing/2014/main" id="{00000000-0008-0000-1300-000023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80" name="Text Box 15">
          <a:extLst>
            <a:ext uri="{FF2B5EF4-FFF2-40B4-BE49-F238E27FC236}">
              <a16:creationId xmlns:a16="http://schemas.microsoft.com/office/drawing/2014/main" id="{00000000-0008-0000-1300-000024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81" name="Text Box 15">
          <a:extLst>
            <a:ext uri="{FF2B5EF4-FFF2-40B4-BE49-F238E27FC236}">
              <a16:creationId xmlns:a16="http://schemas.microsoft.com/office/drawing/2014/main" id="{00000000-0008-0000-1300-000025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82" name="Text Box 15">
          <a:extLst>
            <a:ext uri="{FF2B5EF4-FFF2-40B4-BE49-F238E27FC236}">
              <a16:creationId xmlns:a16="http://schemas.microsoft.com/office/drawing/2014/main" id="{00000000-0008-0000-1300-000026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83" name="Text Box 15">
          <a:extLst>
            <a:ext uri="{FF2B5EF4-FFF2-40B4-BE49-F238E27FC236}">
              <a16:creationId xmlns:a16="http://schemas.microsoft.com/office/drawing/2014/main" id="{00000000-0008-0000-1300-000027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84" name="Text Box 15">
          <a:extLst>
            <a:ext uri="{FF2B5EF4-FFF2-40B4-BE49-F238E27FC236}">
              <a16:creationId xmlns:a16="http://schemas.microsoft.com/office/drawing/2014/main" id="{00000000-0008-0000-1300-000028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85" name="Text Box 15">
          <a:extLst>
            <a:ext uri="{FF2B5EF4-FFF2-40B4-BE49-F238E27FC236}">
              <a16:creationId xmlns:a16="http://schemas.microsoft.com/office/drawing/2014/main" id="{00000000-0008-0000-1300-000029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86" name="Text Box 15">
          <a:extLst>
            <a:ext uri="{FF2B5EF4-FFF2-40B4-BE49-F238E27FC236}">
              <a16:creationId xmlns:a16="http://schemas.microsoft.com/office/drawing/2014/main" id="{00000000-0008-0000-1300-00002A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87" name="Text Box 15">
          <a:extLst>
            <a:ext uri="{FF2B5EF4-FFF2-40B4-BE49-F238E27FC236}">
              <a16:creationId xmlns:a16="http://schemas.microsoft.com/office/drawing/2014/main" id="{00000000-0008-0000-1300-00002B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88" name="Text Box 15">
          <a:extLst>
            <a:ext uri="{FF2B5EF4-FFF2-40B4-BE49-F238E27FC236}">
              <a16:creationId xmlns:a16="http://schemas.microsoft.com/office/drawing/2014/main" id="{00000000-0008-0000-1300-00002C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89" name="Text Box 15">
          <a:extLst>
            <a:ext uri="{FF2B5EF4-FFF2-40B4-BE49-F238E27FC236}">
              <a16:creationId xmlns:a16="http://schemas.microsoft.com/office/drawing/2014/main" id="{00000000-0008-0000-1300-00002D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90" name="Text Box 15">
          <a:extLst>
            <a:ext uri="{FF2B5EF4-FFF2-40B4-BE49-F238E27FC236}">
              <a16:creationId xmlns:a16="http://schemas.microsoft.com/office/drawing/2014/main" id="{00000000-0008-0000-1300-00002E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91" name="Text Box 15">
          <a:extLst>
            <a:ext uri="{FF2B5EF4-FFF2-40B4-BE49-F238E27FC236}">
              <a16:creationId xmlns:a16="http://schemas.microsoft.com/office/drawing/2014/main" id="{00000000-0008-0000-1300-00002F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92" name="Text Box 15">
          <a:extLst>
            <a:ext uri="{FF2B5EF4-FFF2-40B4-BE49-F238E27FC236}">
              <a16:creationId xmlns:a16="http://schemas.microsoft.com/office/drawing/2014/main" id="{00000000-0008-0000-1300-000030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93" name="Text Box 15">
          <a:extLst>
            <a:ext uri="{FF2B5EF4-FFF2-40B4-BE49-F238E27FC236}">
              <a16:creationId xmlns:a16="http://schemas.microsoft.com/office/drawing/2014/main" id="{00000000-0008-0000-1300-000031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94" name="Text Box 15">
          <a:extLst>
            <a:ext uri="{FF2B5EF4-FFF2-40B4-BE49-F238E27FC236}">
              <a16:creationId xmlns:a16="http://schemas.microsoft.com/office/drawing/2014/main" id="{00000000-0008-0000-1300-000032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195" name="Text Box 15">
          <a:extLst>
            <a:ext uri="{FF2B5EF4-FFF2-40B4-BE49-F238E27FC236}">
              <a16:creationId xmlns:a16="http://schemas.microsoft.com/office/drawing/2014/main" id="{00000000-0008-0000-1300-000033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96" name="Text Box 15">
          <a:extLst>
            <a:ext uri="{FF2B5EF4-FFF2-40B4-BE49-F238E27FC236}">
              <a16:creationId xmlns:a16="http://schemas.microsoft.com/office/drawing/2014/main" id="{00000000-0008-0000-1300-000034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97" name="Text Box 15">
          <a:extLst>
            <a:ext uri="{FF2B5EF4-FFF2-40B4-BE49-F238E27FC236}">
              <a16:creationId xmlns:a16="http://schemas.microsoft.com/office/drawing/2014/main" id="{00000000-0008-0000-1300-000035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198" name="Text Box 15">
          <a:extLst>
            <a:ext uri="{FF2B5EF4-FFF2-40B4-BE49-F238E27FC236}">
              <a16:creationId xmlns:a16="http://schemas.microsoft.com/office/drawing/2014/main" id="{00000000-0008-0000-1300-000036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199" name="Text Box 15">
          <a:extLst>
            <a:ext uri="{FF2B5EF4-FFF2-40B4-BE49-F238E27FC236}">
              <a16:creationId xmlns:a16="http://schemas.microsoft.com/office/drawing/2014/main" id="{00000000-0008-0000-1300-000037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00" name="Text Box 15">
          <a:extLst>
            <a:ext uri="{FF2B5EF4-FFF2-40B4-BE49-F238E27FC236}">
              <a16:creationId xmlns:a16="http://schemas.microsoft.com/office/drawing/2014/main" id="{00000000-0008-0000-1300-000038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01" name="Text Box 15">
          <a:extLst>
            <a:ext uri="{FF2B5EF4-FFF2-40B4-BE49-F238E27FC236}">
              <a16:creationId xmlns:a16="http://schemas.microsoft.com/office/drawing/2014/main" id="{00000000-0008-0000-1300-000039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02" name="Text Box 15">
          <a:extLst>
            <a:ext uri="{FF2B5EF4-FFF2-40B4-BE49-F238E27FC236}">
              <a16:creationId xmlns:a16="http://schemas.microsoft.com/office/drawing/2014/main" id="{00000000-0008-0000-1300-00003A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03" name="Text Box 15">
          <a:extLst>
            <a:ext uri="{FF2B5EF4-FFF2-40B4-BE49-F238E27FC236}">
              <a16:creationId xmlns:a16="http://schemas.microsoft.com/office/drawing/2014/main" id="{00000000-0008-0000-1300-00003B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04" name="Text Box 15">
          <a:extLst>
            <a:ext uri="{FF2B5EF4-FFF2-40B4-BE49-F238E27FC236}">
              <a16:creationId xmlns:a16="http://schemas.microsoft.com/office/drawing/2014/main" id="{00000000-0008-0000-1300-00003C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05" name="Text Box 15">
          <a:extLst>
            <a:ext uri="{FF2B5EF4-FFF2-40B4-BE49-F238E27FC236}">
              <a16:creationId xmlns:a16="http://schemas.microsoft.com/office/drawing/2014/main" id="{00000000-0008-0000-1300-00003D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06" name="Text Box 15">
          <a:extLst>
            <a:ext uri="{FF2B5EF4-FFF2-40B4-BE49-F238E27FC236}">
              <a16:creationId xmlns:a16="http://schemas.microsoft.com/office/drawing/2014/main" id="{00000000-0008-0000-1300-00003E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07" name="Text Box 15">
          <a:extLst>
            <a:ext uri="{FF2B5EF4-FFF2-40B4-BE49-F238E27FC236}">
              <a16:creationId xmlns:a16="http://schemas.microsoft.com/office/drawing/2014/main" id="{00000000-0008-0000-1300-00003F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08" name="Text Box 15">
          <a:extLst>
            <a:ext uri="{FF2B5EF4-FFF2-40B4-BE49-F238E27FC236}">
              <a16:creationId xmlns:a16="http://schemas.microsoft.com/office/drawing/2014/main" id="{00000000-0008-0000-1300-000040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09" name="Text Box 15">
          <a:extLst>
            <a:ext uri="{FF2B5EF4-FFF2-40B4-BE49-F238E27FC236}">
              <a16:creationId xmlns:a16="http://schemas.microsoft.com/office/drawing/2014/main" id="{00000000-0008-0000-1300-000041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10" name="Text Box 15">
          <a:extLst>
            <a:ext uri="{FF2B5EF4-FFF2-40B4-BE49-F238E27FC236}">
              <a16:creationId xmlns:a16="http://schemas.microsoft.com/office/drawing/2014/main" id="{00000000-0008-0000-1300-000042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11" name="Text Box 15">
          <a:extLst>
            <a:ext uri="{FF2B5EF4-FFF2-40B4-BE49-F238E27FC236}">
              <a16:creationId xmlns:a16="http://schemas.microsoft.com/office/drawing/2014/main" id="{00000000-0008-0000-1300-000043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12" name="Text Box 15">
          <a:extLst>
            <a:ext uri="{FF2B5EF4-FFF2-40B4-BE49-F238E27FC236}">
              <a16:creationId xmlns:a16="http://schemas.microsoft.com/office/drawing/2014/main" id="{00000000-0008-0000-1300-000044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13" name="Text Box 15">
          <a:extLst>
            <a:ext uri="{FF2B5EF4-FFF2-40B4-BE49-F238E27FC236}">
              <a16:creationId xmlns:a16="http://schemas.microsoft.com/office/drawing/2014/main" id="{00000000-0008-0000-1300-000045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14" name="Text Box 15">
          <a:extLst>
            <a:ext uri="{FF2B5EF4-FFF2-40B4-BE49-F238E27FC236}">
              <a16:creationId xmlns:a16="http://schemas.microsoft.com/office/drawing/2014/main" id="{00000000-0008-0000-1300-000046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215" name="Text Box 15">
          <a:extLst>
            <a:ext uri="{FF2B5EF4-FFF2-40B4-BE49-F238E27FC236}">
              <a16:creationId xmlns:a16="http://schemas.microsoft.com/office/drawing/2014/main" id="{00000000-0008-0000-1300-000047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216" name="Text Box 15">
          <a:extLst>
            <a:ext uri="{FF2B5EF4-FFF2-40B4-BE49-F238E27FC236}">
              <a16:creationId xmlns:a16="http://schemas.microsoft.com/office/drawing/2014/main" id="{00000000-0008-0000-1300-000048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217" name="Text Box 15">
          <a:extLst>
            <a:ext uri="{FF2B5EF4-FFF2-40B4-BE49-F238E27FC236}">
              <a16:creationId xmlns:a16="http://schemas.microsoft.com/office/drawing/2014/main" id="{00000000-0008-0000-1300-000049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18" name="Text Box 15">
          <a:extLst>
            <a:ext uri="{FF2B5EF4-FFF2-40B4-BE49-F238E27FC236}">
              <a16:creationId xmlns:a16="http://schemas.microsoft.com/office/drawing/2014/main" id="{00000000-0008-0000-1300-00004A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19" name="Text Box 15">
          <a:extLst>
            <a:ext uri="{FF2B5EF4-FFF2-40B4-BE49-F238E27FC236}">
              <a16:creationId xmlns:a16="http://schemas.microsoft.com/office/drawing/2014/main" id="{00000000-0008-0000-1300-00004B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20" name="Text Box 15">
          <a:extLst>
            <a:ext uri="{FF2B5EF4-FFF2-40B4-BE49-F238E27FC236}">
              <a16:creationId xmlns:a16="http://schemas.microsoft.com/office/drawing/2014/main" id="{00000000-0008-0000-1300-00004C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21" name="Text Box 15">
          <a:extLst>
            <a:ext uri="{FF2B5EF4-FFF2-40B4-BE49-F238E27FC236}">
              <a16:creationId xmlns:a16="http://schemas.microsoft.com/office/drawing/2014/main" id="{00000000-0008-0000-1300-00004D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22" name="Text Box 15">
          <a:extLst>
            <a:ext uri="{FF2B5EF4-FFF2-40B4-BE49-F238E27FC236}">
              <a16:creationId xmlns:a16="http://schemas.microsoft.com/office/drawing/2014/main" id="{00000000-0008-0000-1300-00004E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23" name="Text Box 15">
          <a:extLst>
            <a:ext uri="{FF2B5EF4-FFF2-40B4-BE49-F238E27FC236}">
              <a16:creationId xmlns:a16="http://schemas.microsoft.com/office/drawing/2014/main" id="{00000000-0008-0000-1300-00004F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24" name="Text Box 15">
          <a:extLst>
            <a:ext uri="{FF2B5EF4-FFF2-40B4-BE49-F238E27FC236}">
              <a16:creationId xmlns:a16="http://schemas.microsoft.com/office/drawing/2014/main" id="{00000000-0008-0000-1300-000050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25" name="Text Box 15">
          <a:extLst>
            <a:ext uri="{FF2B5EF4-FFF2-40B4-BE49-F238E27FC236}">
              <a16:creationId xmlns:a16="http://schemas.microsoft.com/office/drawing/2014/main" id="{00000000-0008-0000-1300-000051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26" name="Text Box 15">
          <a:extLst>
            <a:ext uri="{FF2B5EF4-FFF2-40B4-BE49-F238E27FC236}">
              <a16:creationId xmlns:a16="http://schemas.microsoft.com/office/drawing/2014/main" id="{00000000-0008-0000-1300-000052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27" name="Text Box 15">
          <a:extLst>
            <a:ext uri="{FF2B5EF4-FFF2-40B4-BE49-F238E27FC236}">
              <a16:creationId xmlns:a16="http://schemas.microsoft.com/office/drawing/2014/main" id="{00000000-0008-0000-1300-000053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28" name="Text Box 15">
          <a:extLst>
            <a:ext uri="{FF2B5EF4-FFF2-40B4-BE49-F238E27FC236}">
              <a16:creationId xmlns:a16="http://schemas.microsoft.com/office/drawing/2014/main" id="{00000000-0008-0000-1300-000054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229" name="Text Box 15">
          <a:extLst>
            <a:ext uri="{FF2B5EF4-FFF2-40B4-BE49-F238E27FC236}">
              <a16:creationId xmlns:a16="http://schemas.microsoft.com/office/drawing/2014/main" id="{00000000-0008-0000-1300-000055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230" name="Text Box 15">
          <a:extLst>
            <a:ext uri="{FF2B5EF4-FFF2-40B4-BE49-F238E27FC236}">
              <a16:creationId xmlns:a16="http://schemas.microsoft.com/office/drawing/2014/main" id="{00000000-0008-0000-1300-000056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231" name="Text Box 15">
          <a:extLst>
            <a:ext uri="{FF2B5EF4-FFF2-40B4-BE49-F238E27FC236}">
              <a16:creationId xmlns:a16="http://schemas.microsoft.com/office/drawing/2014/main" id="{00000000-0008-0000-1300-000057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32" name="Text Box 15">
          <a:extLst>
            <a:ext uri="{FF2B5EF4-FFF2-40B4-BE49-F238E27FC236}">
              <a16:creationId xmlns:a16="http://schemas.microsoft.com/office/drawing/2014/main" id="{00000000-0008-0000-1300-000058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33" name="Text Box 15">
          <a:extLst>
            <a:ext uri="{FF2B5EF4-FFF2-40B4-BE49-F238E27FC236}">
              <a16:creationId xmlns:a16="http://schemas.microsoft.com/office/drawing/2014/main" id="{00000000-0008-0000-1300-000059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34" name="Text Box 15">
          <a:extLst>
            <a:ext uri="{FF2B5EF4-FFF2-40B4-BE49-F238E27FC236}">
              <a16:creationId xmlns:a16="http://schemas.microsoft.com/office/drawing/2014/main" id="{00000000-0008-0000-1300-00005A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35" name="Text Box 15">
          <a:extLst>
            <a:ext uri="{FF2B5EF4-FFF2-40B4-BE49-F238E27FC236}">
              <a16:creationId xmlns:a16="http://schemas.microsoft.com/office/drawing/2014/main" id="{00000000-0008-0000-1300-00005B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36" name="Text Box 15">
          <a:extLst>
            <a:ext uri="{FF2B5EF4-FFF2-40B4-BE49-F238E27FC236}">
              <a16:creationId xmlns:a16="http://schemas.microsoft.com/office/drawing/2014/main" id="{00000000-0008-0000-1300-00005C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37" name="Text Box 15">
          <a:extLst>
            <a:ext uri="{FF2B5EF4-FFF2-40B4-BE49-F238E27FC236}">
              <a16:creationId xmlns:a16="http://schemas.microsoft.com/office/drawing/2014/main" id="{00000000-0008-0000-1300-00005D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38" name="Text Box 15">
          <a:extLst>
            <a:ext uri="{FF2B5EF4-FFF2-40B4-BE49-F238E27FC236}">
              <a16:creationId xmlns:a16="http://schemas.microsoft.com/office/drawing/2014/main" id="{00000000-0008-0000-1300-00005E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39" name="Text Box 15">
          <a:extLst>
            <a:ext uri="{FF2B5EF4-FFF2-40B4-BE49-F238E27FC236}">
              <a16:creationId xmlns:a16="http://schemas.microsoft.com/office/drawing/2014/main" id="{00000000-0008-0000-1300-00005F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40" name="Text Box 15">
          <a:extLst>
            <a:ext uri="{FF2B5EF4-FFF2-40B4-BE49-F238E27FC236}">
              <a16:creationId xmlns:a16="http://schemas.microsoft.com/office/drawing/2014/main" id="{00000000-0008-0000-1300-000060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41" name="Text Box 15">
          <a:extLst>
            <a:ext uri="{FF2B5EF4-FFF2-40B4-BE49-F238E27FC236}">
              <a16:creationId xmlns:a16="http://schemas.microsoft.com/office/drawing/2014/main" id="{00000000-0008-0000-1300-000061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42" name="Text Box 15">
          <a:extLst>
            <a:ext uri="{FF2B5EF4-FFF2-40B4-BE49-F238E27FC236}">
              <a16:creationId xmlns:a16="http://schemas.microsoft.com/office/drawing/2014/main" id="{00000000-0008-0000-1300-000062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43" name="Text Box 15">
          <a:extLst>
            <a:ext uri="{FF2B5EF4-FFF2-40B4-BE49-F238E27FC236}">
              <a16:creationId xmlns:a16="http://schemas.microsoft.com/office/drawing/2014/main" id="{00000000-0008-0000-1300-000063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44" name="Text Box 15">
          <a:extLst>
            <a:ext uri="{FF2B5EF4-FFF2-40B4-BE49-F238E27FC236}">
              <a16:creationId xmlns:a16="http://schemas.microsoft.com/office/drawing/2014/main" id="{00000000-0008-0000-1300-000064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45" name="Text Box 15">
          <a:extLst>
            <a:ext uri="{FF2B5EF4-FFF2-40B4-BE49-F238E27FC236}">
              <a16:creationId xmlns:a16="http://schemas.microsoft.com/office/drawing/2014/main" id="{00000000-0008-0000-1300-000065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46" name="Text Box 15">
          <a:extLst>
            <a:ext uri="{FF2B5EF4-FFF2-40B4-BE49-F238E27FC236}">
              <a16:creationId xmlns:a16="http://schemas.microsoft.com/office/drawing/2014/main" id="{00000000-0008-0000-1300-000066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47" name="Text Box 15">
          <a:extLst>
            <a:ext uri="{FF2B5EF4-FFF2-40B4-BE49-F238E27FC236}">
              <a16:creationId xmlns:a16="http://schemas.microsoft.com/office/drawing/2014/main" id="{00000000-0008-0000-1300-000067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48" name="Text Box 15">
          <a:extLst>
            <a:ext uri="{FF2B5EF4-FFF2-40B4-BE49-F238E27FC236}">
              <a16:creationId xmlns:a16="http://schemas.microsoft.com/office/drawing/2014/main" id="{00000000-0008-0000-1300-000068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49" name="Text Box 15">
          <a:extLst>
            <a:ext uri="{FF2B5EF4-FFF2-40B4-BE49-F238E27FC236}">
              <a16:creationId xmlns:a16="http://schemas.microsoft.com/office/drawing/2014/main" id="{00000000-0008-0000-1300-000069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50" name="Text Box 15">
          <a:extLst>
            <a:ext uri="{FF2B5EF4-FFF2-40B4-BE49-F238E27FC236}">
              <a16:creationId xmlns:a16="http://schemas.microsoft.com/office/drawing/2014/main" id="{00000000-0008-0000-1300-00006A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251" name="Text Box 15">
          <a:extLst>
            <a:ext uri="{FF2B5EF4-FFF2-40B4-BE49-F238E27FC236}">
              <a16:creationId xmlns:a16="http://schemas.microsoft.com/office/drawing/2014/main" id="{00000000-0008-0000-1300-00006B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252" name="Text Box 15">
          <a:extLst>
            <a:ext uri="{FF2B5EF4-FFF2-40B4-BE49-F238E27FC236}">
              <a16:creationId xmlns:a16="http://schemas.microsoft.com/office/drawing/2014/main" id="{00000000-0008-0000-1300-00006C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253" name="Text Box 15">
          <a:extLst>
            <a:ext uri="{FF2B5EF4-FFF2-40B4-BE49-F238E27FC236}">
              <a16:creationId xmlns:a16="http://schemas.microsoft.com/office/drawing/2014/main" id="{00000000-0008-0000-1300-00006D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54" name="Text Box 15">
          <a:extLst>
            <a:ext uri="{FF2B5EF4-FFF2-40B4-BE49-F238E27FC236}">
              <a16:creationId xmlns:a16="http://schemas.microsoft.com/office/drawing/2014/main" id="{00000000-0008-0000-1300-00006E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55" name="Text Box 15">
          <a:extLst>
            <a:ext uri="{FF2B5EF4-FFF2-40B4-BE49-F238E27FC236}">
              <a16:creationId xmlns:a16="http://schemas.microsoft.com/office/drawing/2014/main" id="{00000000-0008-0000-1300-00006F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56" name="Text Box 15">
          <a:extLst>
            <a:ext uri="{FF2B5EF4-FFF2-40B4-BE49-F238E27FC236}">
              <a16:creationId xmlns:a16="http://schemas.microsoft.com/office/drawing/2014/main" id="{00000000-0008-0000-1300-000070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57" name="Text Box 15">
          <a:extLst>
            <a:ext uri="{FF2B5EF4-FFF2-40B4-BE49-F238E27FC236}">
              <a16:creationId xmlns:a16="http://schemas.microsoft.com/office/drawing/2014/main" id="{00000000-0008-0000-1300-000071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58" name="Text Box 15">
          <a:extLst>
            <a:ext uri="{FF2B5EF4-FFF2-40B4-BE49-F238E27FC236}">
              <a16:creationId xmlns:a16="http://schemas.microsoft.com/office/drawing/2014/main" id="{00000000-0008-0000-1300-000072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59" name="Text Box 15">
          <a:extLst>
            <a:ext uri="{FF2B5EF4-FFF2-40B4-BE49-F238E27FC236}">
              <a16:creationId xmlns:a16="http://schemas.microsoft.com/office/drawing/2014/main" id="{00000000-0008-0000-1300-000073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60" name="Text Box 15">
          <a:extLst>
            <a:ext uri="{FF2B5EF4-FFF2-40B4-BE49-F238E27FC236}">
              <a16:creationId xmlns:a16="http://schemas.microsoft.com/office/drawing/2014/main" id="{00000000-0008-0000-1300-000074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61" name="Text Box 15">
          <a:extLst>
            <a:ext uri="{FF2B5EF4-FFF2-40B4-BE49-F238E27FC236}">
              <a16:creationId xmlns:a16="http://schemas.microsoft.com/office/drawing/2014/main" id="{00000000-0008-0000-1300-000075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62" name="Text Box 15">
          <a:extLst>
            <a:ext uri="{FF2B5EF4-FFF2-40B4-BE49-F238E27FC236}">
              <a16:creationId xmlns:a16="http://schemas.microsoft.com/office/drawing/2014/main" id="{00000000-0008-0000-1300-000076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63" name="Text Box 15">
          <a:extLst>
            <a:ext uri="{FF2B5EF4-FFF2-40B4-BE49-F238E27FC236}">
              <a16:creationId xmlns:a16="http://schemas.microsoft.com/office/drawing/2014/main" id="{00000000-0008-0000-1300-000077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64" name="Text Box 15">
          <a:extLst>
            <a:ext uri="{FF2B5EF4-FFF2-40B4-BE49-F238E27FC236}">
              <a16:creationId xmlns:a16="http://schemas.microsoft.com/office/drawing/2014/main" id="{00000000-0008-0000-1300-000078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265" name="Text Box 15">
          <a:extLst>
            <a:ext uri="{FF2B5EF4-FFF2-40B4-BE49-F238E27FC236}">
              <a16:creationId xmlns:a16="http://schemas.microsoft.com/office/drawing/2014/main" id="{00000000-0008-0000-1300-000079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266" name="Text Box 15">
          <a:extLst>
            <a:ext uri="{FF2B5EF4-FFF2-40B4-BE49-F238E27FC236}">
              <a16:creationId xmlns:a16="http://schemas.microsoft.com/office/drawing/2014/main" id="{00000000-0008-0000-1300-00007A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267" name="Text Box 15">
          <a:extLst>
            <a:ext uri="{FF2B5EF4-FFF2-40B4-BE49-F238E27FC236}">
              <a16:creationId xmlns:a16="http://schemas.microsoft.com/office/drawing/2014/main" id="{00000000-0008-0000-1300-00007B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68" name="Text Box 15">
          <a:extLst>
            <a:ext uri="{FF2B5EF4-FFF2-40B4-BE49-F238E27FC236}">
              <a16:creationId xmlns:a16="http://schemas.microsoft.com/office/drawing/2014/main" id="{00000000-0008-0000-1300-00007C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69" name="Text Box 15">
          <a:extLst>
            <a:ext uri="{FF2B5EF4-FFF2-40B4-BE49-F238E27FC236}">
              <a16:creationId xmlns:a16="http://schemas.microsoft.com/office/drawing/2014/main" id="{00000000-0008-0000-1300-00007D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70" name="Text Box 15">
          <a:extLst>
            <a:ext uri="{FF2B5EF4-FFF2-40B4-BE49-F238E27FC236}">
              <a16:creationId xmlns:a16="http://schemas.microsoft.com/office/drawing/2014/main" id="{00000000-0008-0000-1300-00007E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71" name="Text Box 15">
          <a:extLst>
            <a:ext uri="{FF2B5EF4-FFF2-40B4-BE49-F238E27FC236}">
              <a16:creationId xmlns:a16="http://schemas.microsoft.com/office/drawing/2014/main" id="{00000000-0008-0000-1300-00007F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72" name="Text Box 15">
          <a:extLst>
            <a:ext uri="{FF2B5EF4-FFF2-40B4-BE49-F238E27FC236}">
              <a16:creationId xmlns:a16="http://schemas.microsoft.com/office/drawing/2014/main" id="{00000000-0008-0000-1300-000080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73" name="Text Box 15">
          <a:extLst>
            <a:ext uri="{FF2B5EF4-FFF2-40B4-BE49-F238E27FC236}">
              <a16:creationId xmlns:a16="http://schemas.microsoft.com/office/drawing/2014/main" id="{00000000-0008-0000-1300-000081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74" name="Text Box 15">
          <a:extLst>
            <a:ext uri="{FF2B5EF4-FFF2-40B4-BE49-F238E27FC236}">
              <a16:creationId xmlns:a16="http://schemas.microsoft.com/office/drawing/2014/main" id="{00000000-0008-0000-1300-000082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75" name="Text Box 15">
          <a:extLst>
            <a:ext uri="{FF2B5EF4-FFF2-40B4-BE49-F238E27FC236}">
              <a16:creationId xmlns:a16="http://schemas.microsoft.com/office/drawing/2014/main" id="{00000000-0008-0000-1300-000083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276" name="Text Box 15">
          <a:extLst>
            <a:ext uri="{FF2B5EF4-FFF2-40B4-BE49-F238E27FC236}">
              <a16:creationId xmlns:a16="http://schemas.microsoft.com/office/drawing/2014/main" id="{00000000-0008-0000-1300-000084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77" name="Text Box 15">
          <a:extLst>
            <a:ext uri="{FF2B5EF4-FFF2-40B4-BE49-F238E27FC236}">
              <a16:creationId xmlns:a16="http://schemas.microsoft.com/office/drawing/2014/main" id="{00000000-0008-0000-1300-000085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78" name="Text Box 15">
          <a:extLst>
            <a:ext uri="{FF2B5EF4-FFF2-40B4-BE49-F238E27FC236}">
              <a16:creationId xmlns:a16="http://schemas.microsoft.com/office/drawing/2014/main" id="{00000000-0008-0000-1300-000086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79" name="Text Box 15">
          <a:extLst>
            <a:ext uri="{FF2B5EF4-FFF2-40B4-BE49-F238E27FC236}">
              <a16:creationId xmlns:a16="http://schemas.microsoft.com/office/drawing/2014/main" id="{00000000-0008-0000-1300-000087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280" name="Text Box 15">
          <a:extLst>
            <a:ext uri="{FF2B5EF4-FFF2-40B4-BE49-F238E27FC236}">
              <a16:creationId xmlns:a16="http://schemas.microsoft.com/office/drawing/2014/main" id="{00000000-0008-0000-1300-000088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281" name="Text Box 15">
          <a:extLst>
            <a:ext uri="{FF2B5EF4-FFF2-40B4-BE49-F238E27FC236}">
              <a16:creationId xmlns:a16="http://schemas.microsoft.com/office/drawing/2014/main" id="{00000000-0008-0000-1300-000089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282" name="Text Box 15">
          <a:extLst>
            <a:ext uri="{FF2B5EF4-FFF2-40B4-BE49-F238E27FC236}">
              <a16:creationId xmlns:a16="http://schemas.microsoft.com/office/drawing/2014/main" id="{00000000-0008-0000-1300-00008A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83" name="Text Box 15">
          <a:extLst>
            <a:ext uri="{FF2B5EF4-FFF2-40B4-BE49-F238E27FC236}">
              <a16:creationId xmlns:a16="http://schemas.microsoft.com/office/drawing/2014/main" id="{00000000-0008-0000-1300-00008B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84" name="Text Box 15">
          <a:extLst>
            <a:ext uri="{FF2B5EF4-FFF2-40B4-BE49-F238E27FC236}">
              <a16:creationId xmlns:a16="http://schemas.microsoft.com/office/drawing/2014/main" id="{00000000-0008-0000-1300-00008C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85" name="Text Box 15">
          <a:extLst>
            <a:ext uri="{FF2B5EF4-FFF2-40B4-BE49-F238E27FC236}">
              <a16:creationId xmlns:a16="http://schemas.microsoft.com/office/drawing/2014/main" id="{00000000-0008-0000-1300-00008D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286" name="Text Box 15">
          <a:extLst>
            <a:ext uri="{FF2B5EF4-FFF2-40B4-BE49-F238E27FC236}">
              <a16:creationId xmlns:a16="http://schemas.microsoft.com/office/drawing/2014/main" id="{00000000-0008-0000-1300-00008E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287" name="Text Box 15">
          <a:extLst>
            <a:ext uri="{FF2B5EF4-FFF2-40B4-BE49-F238E27FC236}">
              <a16:creationId xmlns:a16="http://schemas.microsoft.com/office/drawing/2014/main" id="{00000000-0008-0000-1300-00008F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288" name="Text Box 15">
          <a:extLst>
            <a:ext uri="{FF2B5EF4-FFF2-40B4-BE49-F238E27FC236}">
              <a16:creationId xmlns:a16="http://schemas.microsoft.com/office/drawing/2014/main" id="{00000000-0008-0000-1300-000090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89" name="Text Box 15">
          <a:extLst>
            <a:ext uri="{FF2B5EF4-FFF2-40B4-BE49-F238E27FC236}">
              <a16:creationId xmlns:a16="http://schemas.microsoft.com/office/drawing/2014/main" id="{00000000-0008-0000-1300-000091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90" name="Text Box 15">
          <a:extLst>
            <a:ext uri="{FF2B5EF4-FFF2-40B4-BE49-F238E27FC236}">
              <a16:creationId xmlns:a16="http://schemas.microsoft.com/office/drawing/2014/main" id="{00000000-0008-0000-1300-000092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291" name="Text Box 15">
          <a:extLst>
            <a:ext uri="{FF2B5EF4-FFF2-40B4-BE49-F238E27FC236}">
              <a16:creationId xmlns:a16="http://schemas.microsoft.com/office/drawing/2014/main" id="{00000000-0008-0000-1300-000093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292" name="Text Box 15">
          <a:extLst>
            <a:ext uri="{FF2B5EF4-FFF2-40B4-BE49-F238E27FC236}">
              <a16:creationId xmlns:a16="http://schemas.microsoft.com/office/drawing/2014/main" id="{00000000-0008-0000-1300-000094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293" name="Text Box 15">
          <a:extLst>
            <a:ext uri="{FF2B5EF4-FFF2-40B4-BE49-F238E27FC236}">
              <a16:creationId xmlns:a16="http://schemas.microsoft.com/office/drawing/2014/main" id="{00000000-0008-0000-1300-000095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294" name="Text Box 15">
          <a:extLst>
            <a:ext uri="{FF2B5EF4-FFF2-40B4-BE49-F238E27FC236}">
              <a16:creationId xmlns:a16="http://schemas.microsoft.com/office/drawing/2014/main" id="{00000000-0008-0000-1300-000096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295" name="Text Box 15">
          <a:extLst>
            <a:ext uri="{FF2B5EF4-FFF2-40B4-BE49-F238E27FC236}">
              <a16:creationId xmlns:a16="http://schemas.microsoft.com/office/drawing/2014/main" id="{00000000-0008-0000-1300-00009718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296" name="Text Box 15">
          <a:extLst>
            <a:ext uri="{FF2B5EF4-FFF2-40B4-BE49-F238E27FC236}">
              <a16:creationId xmlns:a16="http://schemas.microsoft.com/office/drawing/2014/main" id="{00000000-0008-0000-1300-00009818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297" name="Text Box 15">
          <a:extLst>
            <a:ext uri="{FF2B5EF4-FFF2-40B4-BE49-F238E27FC236}">
              <a16:creationId xmlns:a16="http://schemas.microsoft.com/office/drawing/2014/main" id="{00000000-0008-0000-1300-00009918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298" name="Text Box 15">
          <a:extLst>
            <a:ext uri="{FF2B5EF4-FFF2-40B4-BE49-F238E27FC236}">
              <a16:creationId xmlns:a16="http://schemas.microsoft.com/office/drawing/2014/main" id="{00000000-0008-0000-1300-00009A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299" name="Text Box 15">
          <a:extLst>
            <a:ext uri="{FF2B5EF4-FFF2-40B4-BE49-F238E27FC236}">
              <a16:creationId xmlns:a16="http://schemas.microsoft.com/office/drawing/2014/main" id="{00000000-0008-0000-1300-00009B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300" name="Text Box 15">
          <a:extLst>
            <a:ext uri="{FF2B5EF4-FFF2-40B4-BE49-F238E27FC236}">
              <a16:creationId xmlns:a16="http://schemas.microsoft.com/office/drawing/2014/main" id="{00000000-0008-0000-1300-00009C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01" name="Text Box 15">
          <a:extLst>
            <a:ext uri="{FF2B5EF4-FFF2-40B4-BE49-F238E27FC236}">
              <a16:creationId xmlns:a16="http://schemas.microsoft.com/office/drawing/2014/main" id="{00000000-0008-0000-1300-00009D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02" name="Text Box 15">
          <a:extLst>
            <a:ext uri="{FF2B5EF4-FFF2-40B4-BE49-F238E27FC236}">
              <a16:creationId xmlns:a16="http://schemas.microsoft.com/office/drawing/2014/main" id="{00000000-0008-0000-1300-00009E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03" name="Text Box 15">
          <a:extLst>
            <a:ext uri="{FF2B5EF4-FFF2-40B4-BE49-F238E27FC236}">
              <a16:creationId xmlns:a16="http://schemas.microsoft.com/office/drawing/2014/main" id="{00000000-0008-0000-1300-00009F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04" name="Text Box 15">
          <a:extLst>
            <a:ext uri="{FF2B5EF4-FFF2-40B4-BE49-F238E27FC236}">
              <a16:creationId xmlns:a16="http://schemas.microsoft.com/office/drawing/2014/main" id="{00000000-0008-0000-1300-0000A0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05" name="Text Box 15">
          <a:extLst>
            <a:ext uri="{FF2B5EF4-FFF2-40B4-BE49-F238E27FC236}">
              <a16:creationId xmlns:a16="http://schemas.microsoft.com/office/drawing/2014/main" id="{00000000-0008-0000-1300-0000A1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06" name="Text Box 15">
          <a:extLst>
            <a:ext uri="{FF2B5EF4-FFF2-40B4-BE49-F238E27FC236}">
              <a16:creationId xmlns:a16="http://schemas.microsoft.com/office/drawing/2014/main" id="{00000000-0008-0000-1300-0000A2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07" name="Text Box 15">
          <a:extLst>
            <a:ext uri="{FF2B5EF4-FFF2-40B4-BE49-F238E27FC236}">
              <a16:creationId xmlns:a16="http://schemas.microsoft.com/office/drawing/2014/main" id="{00000000-0008-0000-1300-0000A3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08" name="Text Box 15">
          <a:extLst>
            <a:ext uri="{FF2B5EF4-FFF2-40B4-BE49-F238E27FC236}">
              <a16:creationId xmlns:a16="http://schemas.microsoft.com/office/drawing/2014/main" id="{00000000-0008-0000-1300-0000A4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09" name="Text Box 15">
          <a:extLst>
            <a:ext uri="{FF2B5EF4-FFF2-40B4-BE49-F238E27FC236}">
              <a16:creationId xmlns:a16="http://schemas.microsoft.com/office/drawing/2014/main" id="{00000000-0008-0000-1300-0000A5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10" name="Text Box 15">
          <a:extLst>
            <a:ext uri="{FF2B5EF4-FFF2-40B4-BE49-F238E27FC236}">
              <a16:creationId xmlns:a16="http://schemas.microsoft.com/office/drawing/2014/main" id="{00000000-0008-0000-1300-0000A6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11" name="Text Box 15">
          <a:extLst>
            <a:ext uri="{FF2B5EF4-FFF2-40B4-BE49-F238E27FC236}">
              <a16:creationId xmlns:a16="http://schemas.microsoft.com/office/drawing/2014/main" id="{00000000-0008-0000-1300-0000A7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312" name="Text Box 15">
          <a:extLst>
            <a:ext uri="{FF2B5EF4-FFF2-40B4-BE49-F238E27FC236}">
              <a16:creationId xmlns:a16="http://schemas.microsoft.com/office/drawing/2014/main" id="{00000000-0008-0000-1300-0000A818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313" name="Text Box 15">
          <a:extLst>
            <a:ext uri="{FF2B5EF4-FFF2-40B4-BE49-F238E27FC236}">
              <a16:creationId xmlns:a16="http://schemas.microsoft.com/office/drawing/2014/main" id="{00000000-0008-0000-1300-0000A918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314" name="Text Box 15">
          <a:extLst>
            <a:ext uri="{FF2B5EF4-FFF2-40B4-BE49-F238E27FC236}">
              <a16:creationId xmlns:a16="http://schemas.microsoft.com/office/drawing/2014/main" id="{00000000-0008-0000-1300-0000AA18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15" name="Text Box 15">
          <a:extLst>
            <a:ext uri="{FF2B5EF4-FFF2-40B4-BE49-F238E27FC236}">
              <a16:creationId xmlns:a16="http://schemas.microsoft.com/office/drawing/2014/main" id="{00000000-0008-0000-1300-0000AB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16" name="Text Box 15">
          <a:extLst>
            <a:ext uri="{FF2B5EF4-FFF2-40B4-BE49-F238E27FC236}">
              <a16:creationId xmlns:a16="http://schemas.microsoft.com/office/drawing/2014/main" id="{00000000-0008-0000-1300-0000AC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17" name="Text Box 15">
          <a:extLst>
            <a:ext uri="{FF2B5EF4-FFF2-40B4-BE49-F238E27FC236}">
              <a16:creationId xmlns:a16="http://schemas.microsoft.com/office/drawing/2014/main" id="{00000000-0008-0000-1300-0000AD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18" name="Text Box 15">
          <a:extLst>
            <a:ext uri="{FF2B5EF4-FFF2-40B4-BE49-F238E27FC236}">
              <a16:creationId xmlns:a16="http://schemas.microsoft.com/office/drawing/2014/main" id="{00000000-0008-0000-1300-0000AE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19" name="Text Box 15">
          <a:extLst>
            <a:ext uri="{FF2B5EF4-FFF2-40B4-BE49-F238E27FC236}">
              <a16:creationId xmlns:a16="http://schemas.microsoft.com/office/drawing/2014/main" id="{00000000-0008-0000-1300-0000AF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20" name="Text Box 15">
          <a:extLst>
            <a:ext uri="{FF2B5EF4-FFF2-40B4-BE49-F238E27FC236}">
              <a16:creationId xmlns:a16="http://schemas.microsoft.com/office/drawing/2014/main" id="{00000000-0008-0000-1300-0000B0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21" name="Text Box 15">
          <a:extLst>
            <a:ext uri="{FF2B5EF4-FFF2-40B4-BE49-F238E27FC236}">
              <a16:creationId xmlns:a16="http://schemas.microsoft.com/office/drawing/2014/main" id="{00000000-0008-0000-1300-0000B1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22" name="Text Box 15">
          <a:extLst>
            <a:ext uri="{FF2B5EF4-FFF2-40B4-BE49-F238E27FC236}">
              <a16:creationId xmlns:a16="http://schemas.microsoft.com/office/drawing/2014/main" id="{00000000-0008-0000-1300-0000B2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23" name="Text Box 15">
          <a:extLst>
            <a:ext uri="{FF2B5EF4-FFF2-40B4-BE49-F238E27FC236}">
              <a16:creationId xmlns:a16="http://schemas.microsoft.com/office/drawing/2014/main" id="{00000000-0008-0000-1300-0000B3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24" name="Text Box 15">
          <a:extLst>
            <a:ext uri="{FF2B5EF4-FFF2-40B4-BE49-F238E27FC236}">
              <a16:creationId xmlns:a16="http://schemas.microsoft.com/office/drawing/2014/main" id="{00000000-0008-0000-1300-0000B4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25" name="Text Box 15">
          <a:extLst>
            <a:ext uri="{FF2B5EF4-FFF2-40B4-BE49-F238E27FC236}">
              <a16:creationId xmlns:a16="http://schemas.microsoft.com/office/drawing/2014/main" id="{00000000-0008-0000-1300-0000B5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326" name="Text Box 15">
          <a:extLst>
            <a:ext uri="{FF2B5EF4-FFF2-40B4-BE49-F238E27FC236}">
              <a16:creationId xmlns:a16="http://schemas.microsoft.com/office/drawing/2014/main" id="{00000000-0008-0000-1300-0000B618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327" name="Text Box 15">
          <a:extLst>
            <a:ext uri="{FF2B5EF4-FFF2-40B4-BE49-F238E27FC236}">
              <a16:creationId xmlns:a16="http://schemas.microsoft.com/office/drawing/2014/main" id="{00000000-0008-0000-1300-0000B718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328" name="Text Box 15">
          <a:extLst>
            <a:ext uri="{FF2B5EF4-FFF2-40B4-BE49-F238E27FC236}">
              <a16:creationId xmlns:a16="http://schemas.microsoft.com/office/drawing/2014/main" id="{00000000-0008-0000-1300-0000B818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329" name="Text Box 15">
          <a:extLst>
            <a:ext uri="{FF2B5EF4-FFF2-40B4-BE49-F238E27FC236}">
              <a16:creationId xmlns:a16="http://schemas.microsoft.com/office/drawing/2014/main" id="{00000000-0008-0000-1300-0000B918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330" name="Text Box 15">
          <a:extLst>
            <a:ext uri="{FF2B5EF4-FFF2-40B4-BE49-F238E27FC236}">
              <a16:creationId xmlns:a16="http://schemas.microsoft.com/office/drawing/2014/main" id="{00000000-0008-0000-1300-0000BA18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331" name="Text Box 15">
          <a:extLst>
            <a:ext uri="{FF2B5EF4-FFF2-40B4-BE49-F238E27FC236}">
              <a16:creationId xmlns:a16="http://schemas.microsoft.com/office/drawing/2014/main" id="{00000000-0008-0000-1300-0000BB18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32" name="Text Box 15">
          <a:extLst>
            <a:ext uri="{FF2B5EF4-FFF2-40B4-BE49-F238E27FC236}">
              <a16:creationId xmlns:a16="http://schemas.microsoft.com/office/drawing/2014/main" id="{00000000-0008-0000-1300-0000BC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33" name="Text Box 15">
          <a:extLst>
            <a:ext uri="{FF2B5EF4-FFF2-40B4-BE49-F238E27FC236}">
              <a16:creationId xmlns:a16="http://schemas.microsoft.com/office/drawing/2014/main" id="{00000000-0008-0000-1300-0000BD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34" name="Text Box 15">
          <a:extLst>
            <a:ext uri="{FF2B5EF4-FFF2-40B4-BE49-F238E27FC236}">
              <a16:creationId xmlns:a16="http://schemas.microsoft.com/office/drawing/2014/main" id="{00000000-0008-0000-1300-0000BE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35" name="Text Box 15">
          <a:extLst>
            <a:ext uri="{FF2B5EF4-FFF2-40B4-BE49-F238E27FC236}">
              <a16:creationId xmlns:a16="http://schemas.microsoft.com/office/drawing/2014/main" id="{00000000-0008-0000-1300-0000BF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36" name="Text Box 15">
          <a:extLst>
            <a:ext uri="{FF2B5EF4-FFF2-40B4-BE49-F238E27FC236}">
              <a16:creationId xmlns:a16="http://schemas.microsoft.com/office/drawing/2014/main" id="{00000000-0008-0000-1300-0000C0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37" name="Text Box 15">
          <a:extLst>
            <a:ext uri="{FF2B5EF4-FFF2-40B4-BE49-F238E27FC236}">
              <a16:creationId xmlns:a16="http://schemas.microsoft.com/office/drawing/2014/main" id="{00000000-0008-0000-1300-0000C1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38" name="Text Box 15">
          <a:extLst>
            <a:ext uri="{FF2B5EF4-FFF2-40B4-BE49-F238E27FC236}">
              <a16:creationId xmlns:a16="http://schemas.microsoft.com/office/drawing/2014/main" id="{00000000-0008-0000-1300-0000C2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39" name="Text Box 15">
          <a:extLst>
            <a:ext uri="{FF2B5EF4-FFF2-40B4-BE49-F238E27FC236}">
              <a16:creationId xmlns:a16="http://schemas.microsoft.com/office/drawing/2014/main" id="{00000000-0008-0000-1300-0000C3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40" name="Text Box 15">
          <a:extLst>
            <a:ext uri="{FF2B5EF4-FFF2-40B4-BE49-F238E27FC236}">
              <a16:creationId xmlns:a16="http://schemas.microsoft.com/office/drawing/2014/main" id="{00000000-0008-0000-1300-0000C4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41" name="Text Box 15">
          <a:extLst>
            <a:ext uri="{FF2B5EF4-FFF2-40B4-BE49-F238E27FC236}">
              <a16:creationId xmlns:a16="http://schemas.microsoft.com/office/drawing/2014/main" id="{00000000-0008-0000-1300-0000C5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42" name="Text Box 15">
          <a:extLst>
            <a:ext uri="{FF2B5EF4-FFF2-40B4-BE49-F238E27FC236}">
              <a16:creationId xmlns:a16="http://schemas.microsoft.com/office/drawing/2014/main" id="{00000000-0008-0000-1300-0000C6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43" name="Text Box 15">
          <a:extLst>
            <a:ext uri="{FF2B5EF4-FFF2-40B4-BE49-F238E27FC236}">
              <a16:creationId xmlns:a16="http://schemas.microsoft.com/office/drawing/2014/main" id="{00000000-0008-0000-1300-0000C7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44" name="Text Box 15">
          <a:extLst>
            <a:ext uri="{FF2B5EF4-FFF2-40B4-BE49-F238E27FC236}">
              <a16:creationId xmlns:a16="http://schemas.microsoft.com/office/drawing/2014/main" id="{00000000-0008-0000-1300-0000C8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45" name="Text Box 15">
          <a:extLst>
            <a:ext uri="{FF2B5EF4-FFF2-40B4-BE49-F238E27FC236}">
              <a16:creationId xmlns:a16="http://schemas.microsoft.com/office/drawing/2014/main" id="{00000000-0008-0000-1300-0000C9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46" name="Text Box 15">
          <a:extLst>
            <a:ext uri="{FF2B5EF4-FFF2-40B4-BE49-F238E27FC236}">
              <a16:creationId xmlns:a16="http://schemas.microsoft.com/office/drawing/2014/main" id="{00000000-0008-0000-1300-0000CA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47" name="Text Box 15">
          <a:extLst>
            <a:ext uri="{FF2B5EF4-FFF2-40B4-BE49-F238E27FC236}">
              <a16:creationId xmlns:a16="http://schemas.microsoft.com/office/drawing/2014/main" id="{00000000-0008-0000-1300-0000CB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48" name="Text Box 15">
          <a:extLst>
            <a:ext uri="{FF2B5EF4-FFF2-40B4-BE49-F238E27FC236}">
              <a16:creationId xmlns:a16="http://schemas.microsoft.com/office/drawing/2014/main" id="{00000000-0008-0000-1300-0000CC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49" name="Text Box 15">
          <a:extLst>
            <a:ext uri="{FF2B5EF4-FFF2-40B4-BE49-F238E27FC236}">
              <a16:creationId xmlns:a16="http://schemas.microsoft.com/office/drawing/2014/main" id="{00000000-0008-0000-1300-0000CD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50" name="Text Box 15">
          <a:extLst>
            <a:ext uri="{FF2B5EF4-FFF2-40B4-BE49-F238E27FC236}">
              <a16:creationId xmlns:a16="http://schemas.microsoft.com/office/drawing/2014/main" id="{00000000-0008-0000-1300-0000CE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51" name="Text Box 15">
          <a:extLst>
            <a:ext uri="{FF2B5EF4-FFF2-40B4-BE49-F238E27FC236}">
              <a16:creationId xmlns:a16="http://schemas.microsoft.com/office/drawing/2014/main" id="{00000000-0008-0000-1300-0000CF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52" name="Text Box 15">
          <a:extLst>
            <a:ext uri="{FF2B5EF4-FFF2-40B4-BE49-F238E27FC236}">
              <a16:creationId xmlns:a16="http://schemas.microsoft.com/office/drawing/2014/main" id="{00000000-0008-0000-1300-0000D0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53" name="Text Box 15">
          <a:extLst>
            <a:ext uri="{FF2B5EF4-FFF2-40B4-BE49-F238E27FC236}">
              <a16:creationId xmlns:a16="http://schemas.microsoft.com/office/drawing/2014/main" id="{00000000-0008-0000-1300-0000D1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54" name="Text Box 15">
          <a:extLst>
            <a:ext uri="{FF2B5EF4-FFF2-40B4-BE49-F238E27FC236}">
              <a16:creationId xmlns:a16="http://schemas.microsoft.com/office/drawing/2014/main" id="{00000000-0008-0000-1300-0000D2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55" name="Text Box 15">
          <a:extLst>
            <a:ext uri="{FF2B5EF4-FFF2-40B4-BE49-F238E27FC236}">
              <a16:creationId xmlns:a16="http://schemas.microsoft.com/office/drawing/2014/main" id="{00000000-0008-0000-1300-0000D3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356" name="Text Box 15">
          <a:extLst>
            <a:ext uri="{FF2B5EF4-FFF2-40B4-BE49-F238E27FC236}">
              <a16:creationId xmlns:a16="http://schemas.microsoft.com/office/drawing/2014/main" id="{00000000-0008-0000-1300-0000D418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357" name="Text Box 15">
          <a:extLst>
            <a:ext uri="{FF2B5EF4-FFF2-40B4-BE49-F238E27FC236}">
              <a16:creationId xmlns:a16="http://schemas.microsoft.com/office/drawing/2014/main" id="{00000000-0008-0000-1300-0000D518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358" name="Text Box 15">
          <a:extLst>
            <a:ext uri="{FF2B5EF4-FFF2-40B4-BE49-F238E27FC236}">
              <a16:creationId xmlns:a16="http://schemas.microsoft.com/office/drawing/2014/main" id="{00000000-0008-0000-1300-0000D618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359" name="Text Box 15">
          <a:extLst>
            <a:ext uri="{FF2B5EF4-FFF2-40B4-BE49-F238E27FC236}">
              <a16:creationId xmlns:a16="http://schemas.microsoft.com/office/drawing/2014/main" id="{00000000-0008-0000-1300-0000D7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360" name="Text Box 15">
          <a:extLst>
            <a:ext uri="{FF2B5EF4-FFF2-40B4-BE49-F238E27FC236}">
              <a16:creationId xmlns:a16="http://schemas.microsoft.com/office/drawing/2014/main" id="{00000000-0008-0000-1300-0000D8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361" name="Text Box 15">
          <a:extLst>
            <a:ext uri="{FF2B5EF4-FFF2-40B4-BE49-F238E27FC236}">
              <a16:creationId xmlns:a16="http://schemas.microsoft.com/office/drawing/2014/main" id="{00000000-0008-0000-1300-0000D9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62" name="Text Box 15">
          <a:extLst>
            <a:ext uri="{FF2B5EF4-FFF2-40B4-BE49-F238E27FC236}">
              <a16:creationId xmlns:a16="http://schemas.microsoft.com/office/drawing/2014/main" id="{00000000-0008-0000-1300-0000DA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63" name="Text Box 15">
          <a:extLst>
            <a:ext uri="{FF2B5EF4-FFF2-40B4-BE49-F238E27FC236}">
              <a16:creationId xmlns:a16="http://schemas.microsoft.com/office/drawing/2014/main" id="{00000000-0008-0000-1300-0000DB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64" name="Text Box 15">
          <a:extLst>
            <a:ext uri="{FF2B5EF4-FFF2-40B4-BE49-F238E27FC236}">
              <a16:creationId xmlns:a16="http://schemas.microsoft.com/office/drawing/2014/main" id="{00000000-0008-0000-1300-0000DC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65" name="Text Box 15">
          <a:extLst>
            <a:ext uri="{FF2B5EF4-FFF2-40B4-BE49-F238E27FC236}">
              <a16:creationId xmlns:a16="http://schemas.microsoft.com/office/drawing/2014/main" id="{00000000-0008-0000-1300-0000DD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66" name="Text Box 15">
          <a:extLst>
            <a:ext uri="{FF2B5EF4-FFF2-40B4-BE49-F238E27FC236}">
              <a16:creationId xmlns:a16="http://schemas.microsoft.com/office/drawing/2014/main" id="{00000000-0008-0000-1300-0000DE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67" name="Text Box 15">
          <a:extLst>
            <a:ext uri="{FF2B5EF4-FFF2-40B4-BE49-F238E27FC236}">
              <a16:creationId xmlns:a16="http://schemas.microsoft.com/office/drawing/2014/main" id="{00000000-0008-0000-1300-0000DF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68" name="Text Box 15">
          <a:extLst>
            <a:ext uri="{FF2B5EF4-FFF2-40B4-BE49-F238E27FC236}">
              <a16:creationId xmlns:a16="http://schemas.microsoft.com/office/drawing/2014/main" id="{00000000-0008-0000-1300-0000E0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69" name="Text Box 15">
          <a:extLst>
            <a:ext uri="{FF2B5EF4-FFF2-40B4-BE49-F238E27FC236}">
              <a16:creationId xmlns:a16="http://schemas.microsoft.com/office/drawing/2014/main" id="{00000000-0008-0000-1300-0000E1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70" name="Text Box 15">
          <a:extLst>
            <a:ext uri="{FF2B5EF4-FFF2-40B4-BE49-F238E27FC236}">
              <a16:creationId xmlns:a16="http://schemas.microsoft.com/office/drawing/2014/main" id="{00000000-0008-0000-1300-0000E2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71" name="Text Box 15">
          <a:extLst>
            <a:ext uri="{FF2B5EF4-FFF2-40B4-BE49-F238E27FC236}">
              <a16:creationId xmlns:a16="http://schemas.microsoft.com/office/drawing/2014/main" id="{00000000-0008-0000-1300-0000E3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372" name="Text Box 15">
          <a:extLst>
            <a:ext uri="{FF2B5EF4-FFF2-40B4-BE49-F238E27FC236}">
              <a16:creationId xmlns:a16="http://schemas.microsoft.com/office/drawing/2014/main" id="{00000000-0008-0000-1300-0000E418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373" name="Text Box 15">
          <a:extLst>
            <a:ext uri="{FF2B5EF4-FFF2-40B4-BE49-F238E27FC236}">
              <a16:creationId xmlns:a16="http://schemas.microsoft.com/office/drawing/2014/main" id="{00000000-0008-0000-1300-0000E518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374" name="Text Box 15">
          <a:extLst>
            <a:ext uri="{FF2B5EF4-FFF2-40B4-BE49-F238E27FC236}">
              <a16:creationId xmlns:a16="http://schemas.microsoft.com/office/drawing/2014/main" id="{00000000-0008-0000-1300-0000E618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375" name="Text Box 15">
          <a:extLst>
            <a:ext uri="{FF2B5EF4-FFF2-40B4-BE49-F238E27FC236}">
              <a16:creationId xmlns:a16="http://schemas.microsoft.com/office/drawing/2014/main" id="{00000000-0008-0000-1300-0000E718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376" name="Text Box 15">
          <a:extLst>
            <a:ext uri="{FF2B5EF4-FFF2-40B4-BE49-F238E27FC236}">
              <a16:creationId xmlns:a16="http://schemas.microsoft.com/office/drawing/2014/main" id="{00000000-0008-0000-1300-0000E818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377" name="Text Box 15">
          <a:extLst>
            <a:ext uri="{FF2B5EF4-FFF2-40B4-BE49-F238E27FC236}">
              <a16:creationId xmlns:a16="http://schemas.microsoft.com/office/drawing/2014/main" id="{00000000-0008-0000-1300-0000E918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378" name="Text Box 15">
          <a:extLst>
            <a:ext uri="{FF2B5EF4-FFF2-40B4-BE49-F238E27FC236}">
              <a16:creationId xmlns:a16="http://schemas.microsoft.com/office/drawing/2014/main" id="{00000000-0008-0000-1300-0000EA18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379" name="Text Box 15">
          <a:extLst>
            <a:ext uri="{FF2B5EF4-FFF2-40B4-BE49-F238E27FC236}">
              <a16:creationId xmlns:a16="http://schemas.microsoft.com/office/drawing/2014/main" id="{00000000-0008-0000-1300-0000EB18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380" name="Text Box 15">
          <a:extLst>
            <a:ext uri="{FF2B5EF4-FFF2-40B4-BE49-F238E27FC236}">
              <a16:creationId xmlns:a16="http://schemas.microsoft.com/office/drawing/2014/main" id="{00000000-0008-0000-1300-0000EC18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81" name="Text Box 15">
          <a:extLst>
            <a:ext uri="{FF2B5EF4-FFF2-40B4-BE49-F238E27FC236}">
              <a16:creationId xmlns:a16="http://schemas.microsoft.com/office/drawing/2014/main" id="{00000000-0008-0000-1300-0000ED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82" name="Text Box 15">
          <a:extLst>
            <a:ext uri="{FF2B5EF4-FFF2-40B4-BE49-F238E27FC236}">
              <a16:creationId xmlns:a16="http://schemas.microsoft.com/office/drawing/2014/main" id="{00000000-0008-0000-1300-0000EE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383" name="Text Box 15">
          <a:extLst>
            <a:ext uri="{FF2B5EF4-FFF2-40B4-BE49-F238E27FC236}">
              <a16:creationId xmlns:a16="http://schemas.microsoft.com/office/drawing/2014/main" id="{00000000-0008-0000-1300-0000EF18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84" name="Text Box 15">
          <a:extLst>
            <a:ext uri="{FF2B5EF4-FFF2-40B4-BE49-F238E27FC236}">
              <a16:creationId xmlns:a16="http://schemas.microsoft.com/office/drawing/2014/main" id="{00000000-0008-0000-1300-0000F0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85" name="Text Box 15">
          <a:extLst>
            <a:ext uri="{FF2B5EF4-FFF2-40B4-BE49-F238E27FC236}">
              <a16:creationId xmlns:a16="http://schemas.microsoft.com/office/drawing/2014/main" id="{00000000-0008-0000-1300-0000F1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86" name="Text Box 15">
          <a:extLst>
            <a:ext uri="{FF2B5EF4-FFF2-40B4-BE49-F238E27FC236}">
              <a16:creationId xmlns:a16="http://schemas.microsoft.com/office/drawing/2014/main" id="{00000000-0008-0000-1300-0000F2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87" name="Text Box 15">
          <a:extLst>
            <a:ext uri="{FF2B5EF4-FFF2-40B4-BE49-F238E27FC236}">
              <a16:creationId xmlns:a16="http://schemas.microsoft.com/office/drawing/2014/main" id="{00000000-0008-0000-1300-0000F3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88" name="Text Box 15">
          <a:extLst>
            <a:ext uri="{FF2B5EF4-FFF2-40B4-BE49-F238E27FC236}">
              <a16:creationId xmlns:a16="http://schemas.microsoft.com/office/drawing/2014/main" id="{00000000-0008-0000-1300-0000F4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89" name="Text Box 15">
          <a:extLst>
            <a:ext uri="{FF2B5EF4-FFF2-40B4-BE49-F238E27FC236}">
              <a16:creationId xmlns:a16="http://schemas.microsoft.com/office/drawing/2014/main" id="{00000000-0008-0000-1300-0000F5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90" name="Text Box 15">
          <a:extLst>
            <a:ext uri="{FF2B5EF4-FFF2-40B4-BE49-F238E27FC236}">
              <a16:creationId xmlns:a16="http://schemas.microsoft.com/office/drawing/2014/main" id="{00000000-0008-0000-1300-0000F6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91" name="Text Box 15">
          <a:extLst>
            <a:ext uri="{FF2B5EF4-FFF2-40B4-BE49-F238E27FC236}">
              <a16:creationId xmlns:a16="http://schemas.microsoft.com/office/drawing/2014/main" id="{00000000-0008-0000-1300-0000F7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92" name="Text Box 15">
          <a:extLst>
            <a:ext uri="{FF2B5EF4-FFF2-40B4-BE49-F238E27FC236}">
              <a16:creationId xmlns:a16="http://schemas.microsoft.com/office/drawing/2014/main" id="{00000000-0008-0000-1300-0000F8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393" name="Text Box 15">
          <a:extLst>
            <a:ext uri="{FF2B5EF4-FFF2-40B4-BE49-F238E27FC236}">
              <a16:creationId xmlns:a16="http://schemas.microsoft.com/office/drawing/2014/main" id="{00000000-0008-0000-1300-0000F9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394" name="Text Box 15">
          <a:extLst>
            <a:ext uri="{FF2B5EF4-FFF2-40B4-BE49-F238E27FC236}">
              <a16:creationId xmlns:a16="http://schemas.microsoft.com/office/drawing/2014/main" id="{00000000-0008-0000-1300-0000FA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395" name="Text Box 15">
          <a:extLst>
            <a:ext uri="{FF2B5EF4-FFF2-40B4-BE49-F238E27FC236}">
              <a16:creationId xmlns:a16="http://schemas.microsoft.com/office/drawing/2014/main" id="{00000000-0008-0000-1300-0000FB18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396" name="Text Box 15">
          <a:extLst>
            <a:ext uri="{FF2B5EF4-FFF2-40B4-BE49-F238E27FC236}">
              <a16:creationId xmlns:a16="http://schemas.microsoft.com/office/drawing/2014/main" id="{00000000-0008-0000-1300-0000FC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397" name="Text Box 15">
          <a:extLst>
            <a:ext uri="{FF2B5EF4-FFF2-40B4-BE49-F238E27FC236}">
              <a16:creationId xmlns:a16="http://schemas.microsoft.com/office/drawing/2014/main" id="{00000000-0008-0000-1300-0000FD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398" name="Text Box 15">
          <a:extLst>
            <a:ext uri="{FF2B5EF4-FFF2-40B4-BE49-F238E27FC236}">
              <a16:creationId xmlns:a16="http://schemas.microsoft.com/office/drawing/2014/main" id="{00000000-0008-0000-1300-0000FE18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399" name="Text Box 15">
          <a:extLst>
            <a:ext uri="{FF2B5EF4-FFF2-40B4-BE49-F238E27FC236}">
              <a16:creationId xmlns:a16="http://schemas.microsoft.com/office/drawing/2014/main" id="{00000000-0008-0000-1300-0000FF18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00" name="Text Box 15">
          <a:extLst>
            <a:ext uri="{FF2B5EF4-FFF2-40B4-BE49-F238E27FC236}">
              <a16:creationId xmlns:a16="http://schemas.microsoft.com/office/drawing/2014/main" id="{00000000-0008-0000-1300-000000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01" name="Text Box 15">
          <a:extLst>
            <a:ext uri="{FF2B5EF4-FFF2-40B4-BE49-F238E27FC236}">
              <a16:creationId xmlns:a16="http://schemas.microsoft.com/office/drawing/2014/main" id="{00000000-0008-0000-1300-000001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02" name="Text Box 15">
          <a:extLst>
            <a:ext uri="{FF2B5EF4-FFF2-40B4-BE49-F238E27FC236}">
              <a16:creationId xmlns:a16="http://schemas.microsoft.com/office/drawing/2014/main" id="{00000000-0008-0000-1300-000002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03" name="Text Box 15">
          <a:extLst>
            <a:ext uri="{FF2B5EF4-FFF2-40B4-BE49-F238E27FC236}">
              <a16:creationId xmlns:a16="http://schemas.microsoft.com/office/drawing/2014/main" id="{00000000-0008-0000-1300-000003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04" name="Text Box 15">
          <a:extLst>
            <a:ext uri="{FF2B5EF4-FFF2-40B4-BE49-F238E27FC236}">
              <a16:creationId xmlns:a16="http://schemas.microsoft.com/office/drawing/2014/main" id="{00000000-0008-0000-1300-000004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05" name="Text Box 15">
          <a:extLst>
            <a:ext uri="{FF2B5EF4-FFF2-40B4-BE49-F238E27FC236}">
              <a16:creationId xmlns:a16="http://schemas.microsoft.com/office/drawing/2014/main" id="{00000000-0008-0000-1300-000005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06" name="Text Box 15">
          <a:extLst>
            <a:ext uri="{FF2B5EF4-FFF2-40B4-BE49-F238E27FC236}">
              <a16:creationId xmlns:a16="http://schemas.microsoft.com/office/drawing/2014/main" id="{00000000-0008-0000-1300-000006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07" name="Text Box 15">
          <a:extLst>
            <a:ext uri="{FF2B5EF4-FFF2-40B4-BE49-F238E27FC236}">
              <a16:creationId xmlns:a16="http://schemas.microsoft.com/office/drawing/2014/main" id="{00000000-0008-0000-1300-000007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08" name="Text Box 15">
          <a:extLst>
            <a:ext uri="{FF2B5EF4-FFF2-40B4-BE49-F238E27FC236}">
              <a16:creationId xmlns:a16="http://schemas.microsoft.com/office/drawing/2014/main" id="{00000000-0008-0000-1300-000008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09" name="Text Box 15">
          <a:extLst>
            <a:ext uri="{FF2B5EF4-FFF2-40B4-BE49-F238E27FC236}">
              <a16:creationId xmlns:a16="http://schemas.microsoft.com/office/drawing/2014/main" id="{00000000-0008-0000-1300-000009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10" name="Text Box 15">
          <a:extLst>
            <a:ext uri="{FF2B5EF4-FFF2-40B4-BE49-F238E27FC236}">
              <a16:creationId xmlns:a16="http://schemas.microsoft.com/office/drawing/2014/main" id="{00000000-0008-0000-1300-00000A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11" name="Text Box 15">
          <a:extLst>
            <a:ext uri="{FF2B5EF4-FFF2-40B4-BE49-F238E27FC236}">
              <a16:creationId xmlns:a16="http://schemas.microsoft.com/office/drawing/2014/main" id="{00000000-0008-0000-1300-00000B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412" name="Text Box 15">
          <a:extLst>
            <a:ext uri="{FF2B5EF4-FFF2-40B4-BE49-F238E27FC236}">
              <a16:creationId xmlns:a16="http://schemas.microsoft.com/office/drawing/2014/main" id="{00000000-0008-0000-1300-00000C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413" name="Text Box 15">
          <a:extLst>
            <a:ext uri="{FF2B5EF4-FFF2-40B4-BE49-F238E27FC236}">
              <a16:creationId xmlns:a16="http://schemas.microsoft.com/office/drawing/2014/main" id="{00000000-0008-0000-1300-00000D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414" name="Text Box 15">
          <a:extLst>
            <a:ext uri="{FF2B5EF4-FFF2-40B4-BE49-F238E27FC236}">
              <a16:creationId xmlns:a16="http://schemas.microsoft.com/office/drawing/2014/main" id="{00000000-0008-0000-1300-00000E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15" name="Text Box 15">
          <a:extLst>
            <a:ext uri="{FF2B5EF4-FFF2-40B4-BE49-F238E27FC236}">
              <a16:creationId xmlns:a16="http://schemas.microsoft.com/office/drawing/2014/main" id="{00000000-0008-0000-1300-00000F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16" name="Text Box 15">
          <a:extLst>
            <a:ext uri="{FF2B5EF4-FFF2-40B4-BE49-F238E27FC236}">
              <a16:creationId xmlns:a16="http://schemas.microsoft.com/office/drawing/2014/main" id="{00000000-0008-0000-1300-000010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17" name="Text Box 15">
          <a:extLst>
            <a:ext uri="{FF2B5EF4-FFF2-40B4-BE49-F238E27FC236}">
              <a16:creationId xmlns:a16="http://schemas.microsoft.com/office/drawing/2014/main" id="{00000000-0008-0000-1300-000011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18" name="Text Box 15">
          <a:extLst>
            <a:ext uri="{FF2B5EF4-FFF2-40B4-BE49-F238E27FC236}">
              <a16:creationId xmlns:a16="http://schemas.microsoft.com/office/drawing/2014/main" id="{00000000-0008-0000-1300-000012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19" name="Text Box 15">
          <a:extLst>
            <a:ext uri="{FF2B5EF4-FFF2-40B4-BE49-F238E27FC236}">
              <a16:creationId xmlns:a16="http://schemas.microsoft.com/office/drawing/2014/main" id="{00000000-0008-0000-1300-000013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20" name="Text Box 15">
          <a:extLst>
            <a:ext uri="{FF2B5EF4-FFF2-40B4-BE49-F238E27FC236}">
              <a16:creationId xmlns:a16="http://schemas.microsoft.com/office/drawing/2014/main" id="{00000000-0008-0000-1300-000014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21" name="Text Box 15">
          <a:extLst>
            <a:ext uri="{FF2B5EF4-FFF2-40B4-BE49-F238E27FC236}">
              <a16:creationId xmlns:a16="http://schemas.microsoft.com/office/drawing/2014/main" id="{00000000-0008-0000-1300-000015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22" name="Text Box 15">
          <a:extLst>
            <a:ext uri="{FF2B5EF4-FFF2-40B4-BE49-F238E27FC236}">
              <a16:creationId xmlns:a16="http://schemas.microsoft.com/office/drawing/2014/main" id="{00000000-0008-0000-1300-000016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23" name="Text Box 15">
          <a:extLst>
            <a:ext uri="{FF2B5EF4-FFF2-40B4-BE49-F238E27FC236}">
              <a16:creationId xmlns:a16="http://schemas.microsoft.com/office/drawing/2014/main" id="{00000000-0008-0000-1300-000017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24" name="Text Box 15">
          <a:extLst>
            <a:ext uri="{FF2B5EF4-FFF2-40B4-BE49-F238E27FC236}">
              <a16:creationId xmlns:a16="http://schemas.microsoft.com/office/drawing/2014/main" id="{00000000-0008-0000-1300-000018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25" name="Text Box 15">
          <a:extLst>
            <a:ext uri="{FF2B5EF4-FFF2-40B4-BE49-F238E27FC236}">
              <a16:creationId xmlns:a16="http://schemas.microsoft.com/office/drawing/2014/main" id="{00000000-0008-0000-1300-000019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426" name="Text Box 15">
          <a:extLst>
            <a:ext uri="{FF2B5EF4-FFF2-40B4-BE49-F238E27FC236}">
              <a16:creationId xmlns:a16="http://schemas.microsoft.com/office/drawing/2014/main" id="{00000000-0008-0000-1300-00001A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427" name="Text Box 15">
          <a:extLst>
            <a:ext uri="{FF2B5EF4-FFF2-40B4-BE49-F238E27FC236}">
              <a16:creationId xmlns:a16="http://schemas.microsoft.com/office/drawing/2014/main" id="{00000000-0008-0000-1300-00001B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428" name="Text Box 15">
          <a:extLst>
            <a:ext uri="{FF2B5EF4-FFF2-40B4-BE49-F238E27FC236}">
              <a16:creationId xmlns:a16="http://schemas.microsoft.com/office/drawing/2014/main" id="{00000000-0008-0000-1300-00001C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429" name="Text Box 15">
          <a:extLst>
            <a:ext uri="{FF2B5EF4-FFF2-40B4-BE49-F238E27FC236}">
              <a16:creationId xmlns:a16="http://schemas.microsoft.com/office/drawing/2014/main" id="{00000000-0008-0000-1300-00001D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430" name="Text Box 15">
          <a:extLst>
            <a:ext uri="{FF2B5EF4-FFF2-40B4-BE49-F238E27FC236}">
              <a16:creationId xmlns:a16="http://schemas.microsoft.com/office/drawing/2014/main" id="{00000000-0008-0000-1300-00001E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431" name="Text Box 15">
          <a:extLst>
            <a:ext uri="{FF2B5EF4-FFF2-40B4-BE49-F238E27FC236}">
              <a16:creationId xmlns:a16="http://schemas.microsoft.com/office/drawing/2014/main" id="{00000000-0008-0000-1300-00001F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432" name="Text Box 15">
          <a:extLst>
            <a:ext uri="{FF2B5EF4-FFF2-40B4-BE49-F238E27FC236}">
              <a16:creationId xmlns:a16="http://schemas.microsoft.com/office/drawing/2014/main" id="{00000000-0008-0000-1300-000020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433" name="Text Box 15">
          <a:extLst>
            <a:ext uri="{FF2B5EF4-FFF2-40B4-BE49-F238E27FC236}">
              <a16:creationId xmlns:a16="http://schemas.microsoft.com/office/drawing/2014/main" id="{00000000-0008-0000-1300-000021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434" name="Text Box 15">
          <a:extLst>
            <a:ext uri="{FF2B5EF4-FFF2-40B4-BE49-F238E27FC236}">
              <a16:creationId xmlns:a16="http://schemas.microsoft.com/office/drawing/2014/main" id="{00000000-0008-0000-1300-000022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35" name="Text Box 15">
          <a:extLst>
            <a:ext uri="{FF2B5EF4-FFF2-40B4-BE49-F238E27FC236}">
              <a16:creationId xmlns:a16="http://schemas.microsoft.com/office/drawing/2014/main" id="{00000000-0008-0000-1300-000023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36" name="Text Box 15">
          <a:extLst>
            <a:ext uri="{FF2B5EF4-FFF2-40B4-BE49-F238E27FC236}">
              <a16:creationId xmlns:a16="http://schemas.microsoft.com/office/drawing/2014/main" id="{00000000-0008-0000-1300-000024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37" name="Text Box 15">
          <a:extLst>
            <a:ext uri="{FF2B5EF4-FFF2-40B4-BE49-F238E27FC236}">
              <a16:creationId xmlns:a16="http://schemas.microsoft.com/office/drawing/2014/main" id="{00000000-0008-0000-1300-000025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38" name="Text Box 15">
          <a:extLst>
            <a:ext uri="{FF2B5EF4-FFF2-40B4-BE49-F238E27FC236}">
              <a16:creationId xmlns:a16="http://schemas.microsoft.com/office/drawing/2014/main" id="{00000000-0008-0000-1300-000026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39" name="Text Box 15">
          <a:extLst>
            <a:ext uri="{FF2B5EF4-FFF2-40B4-BE49-F238E27FC236}">
              <a16:creationId xmlns:a16="http://schemas.microsoft.com/office/drawing/2014/main" id="{00000000-0008-0000-1300-000027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40" name="Text Box 15">
          <a:extLst>
            <a:ext uri="{FF2B5EF4-FFF2-40B4-BE49-F238E27FC236}">
              <a16:creationId xmlns:a16="http://schemas.microsoft.com/office/drawing/2014/main" id="{00000000-0008-0000-1300-000028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41" name="Text Box 15">
          <a:extLst>
            <a:ext uri="{FF2B5EF4-FFF2-40B4-BE49-F238E27FC236}">
              <a16:creationId xmlns:a16="http://schemas.microsoft.com/office/drawing/2014/main" id="{00000000-0008-0000-1300-000029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42" name="Text Box 15">
          <a:extLst>
            <a:ext uri="{FF2B5EF4-FFF2-40B4-BE49-F238E27FC236}">
              <a16:creationId xmlns:a16="http://schemas.microsoft.com/office/drawing/2014/main" id="{00000000-0008-0000-1300-00002A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43" name="Text Box 15">
          <a:extLst>
            <a:ext uri="{FF2B5EF4-FFF2-40B4-BE49-F238E27FC236}">
              <a16:creationId xmlns:a16="http://schemas.microsoft.com/office/drawing/2014/main" id="{00000000-0008-0000-1300-00002B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44" name="Text Box 15">
          <a:extLst>
            <a:ext uri="{FF2B5EF4-FFF2-40B4-BE49-F238E27FC236}">
              <a16:creationId xmlns:a16="http://schemas.microsoft.com/office/drawing/2014/main" id="{00000000-0008-0000-1300-00002C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45" name="Text Box 15">
          <a:extLst>
            <a:ext uri="{FF2B5EF4-FFF2-40B4-BE49-F238E27FC236}">
              <a16:creationId xmlns:a16="http://schemas.microsoft.com/office/drawing/2014/main" id="{00000000-0008-0000-1300-00002D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46" name="Text Box 15">
          <a:extLst>
            <a:ext uri="{FF2B5EF4-FFF2-40B4-BE49-F238E27FC236}">
              <a16:creationId xmlns:a16="http://schemas.microsoft.com/office/drawing/2014/main" id="{00000000-0008-0000-1300-00002E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47" name="Text Box 15">
          <a:extLst>
            <a:ext uri="{FF2B5EF4-FFF2-40B4-BE49-F238E27FC236}">
              <a16:creationId xmlns:a16="http://schemas.microsoft.com/office/drawing/2014/main" id="{00000000-0008-0000-1300-00002F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448" name="Text Box 15">
          <a:extLst>
            <a:ext uri="{FF2B5EF4-FFF2-40B4-BE49-F238E27FC236}">
              <a16:creationId xmlns:a16="http://schemas.microsoft.com/office/drawing/2014/main" id="{00000000-0008-0000-1300-000030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449" name="Text Box 15">
          <a:extLst>
            <a:ext uri="{FF2B5EF4-FFF2-40B4-BE49-F238E27FC236}">
              <a16:creationId xmlns:a16="http://schemas.microsoft.com/office/drawing/2014/main" id="{00000000-0008-0000-1300-000031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450" name="Text Box 15">
          <a:extLst>
            <a:ext uri="{FF2B5EF4-FFF2-40B4-BE49-F238E27FC236}">
              <a16:creationId xmlns:a16="http://schemas.microsoft.com/office/drawing/2014/main" id="{00000000-0008-0000-1300-000032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51" name="Text Box 15">
          <a:extLst>
            <a:ext uri="{FF2B5EF4-FFF2-40B4-BE49-F238E27FC236}">
              <a16:creationId xmlns:a16="http://schemas.microsoft.com/office/drawing/2014/main" id="{00000000-0008-0000-1300-000033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52" name="Text Box 15">
          <a:extLst>
            <a:ext uri="{FF2B5EF4-FFF2-40B4-BE49-F238E27FC236}">
              <a16:creationId xmlns:a16="http://schemas.microsoft.com/office/drawing/2014/main" id="{00000000-0008-0000-1300-000034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53" name="Text Box 15">
          <a:extLst>
            <a:ext uri="{FF2B5EF4-FFF2-40B4-BE49-F238E27FC236}">
              <a16:creationId xmlns:a16="http://schemas.microsoft.com/office/drawing/2014/main" id="{00000000-0008-0000-1300-000035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54" name="Text Box 15">
          <a:extLst>
            <a:ext uri="{FF2B5EF4-FFF2-40B4-BE49-F238E27FC236}">
              <a16:creationId xmlns:a16="http://schemas.microsoft.com/office/drawing/2014/main" id="{00000000-0008-0000-1300-000036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55" name="Text Box 15">
          <a:extLst>
            <a:ext uri="{FF2B5EF4-FFF2-40B4-BE49-F238E27FC236}">
              <a16:creationId xmlns:a16="http://schemas.microsoft.com/office/drawing/2014/main" id="{00000000-0008-0000-1300-000037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56" name="Text Box 15">
          <a:extLst>
            <a:ext uri="{FF2B5EF4-FFF2-40B4-BE49-F238E27FC236}">
              <a16:creationId xmlns:a16="http://schemas.microsoft.com/office/drawing/2014/main" id="{00000000-0008-0000-1300-000038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57" name="Text Box 15">
          <a:extLst>
            <a:ext uri="{FF2B5EF4-FFF2-40B4-BE49-F238E27FC236}">
              <a16:creationId xmlns:a16="http://schemas.microsoft.com/office/drawing/2014/main" id="{00000000-0008-0000-1300-000039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58" name="Text Box 15">
          <a:extLst>
            <a:ext uri="{FF2B5EF4-FFF2-40B4-BE49-F238E27FC236}">
              <a16:creationId xmlns:a16="http://schemas.microsoft.com/office/drawing/2014/main" id="{00000000-0008-0000-1300-00003A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59" name="Text Box 15">
          <a:extLst>
            <a:ext uri="{FF2B5EF4-FFF2-40B4-BE49-F238E27FC236}">
              <a16:creationId xmlns:a16="http://schemas.microsoft.com/office/drawing/2014/main" id="{00000000-0008-0000-1300-00003B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60" name="Text Box 15">
          <a:extLst>
            <a:ext uri="{FF2B5EF4-FFF2-40B4-BE49-F238E27FC236}">
              <a16:creationId xmlns:a16="http://schemas.microsoft.com/office/drawing/2014/main" id="{00000000-0008-0000-1300-00003C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461" name="Text Box 15">
          <a:extLst>
            <a:ext uri="{FF2B5EF4-FFF2-40B4-BE49-F238E27FC236}">
              <a16:creationId xmlns:a16="http://schemas.microsoft.com/office/drawing/2014/main" id="{00000000-0008-0000-1300-00003D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462" name="Text Box 15">
          <a:extLst>
            <a:ext uri="{FF2B5EF4-FFF2-40B4-BE49-F238E27FC236}">
              <a16:creationId xmlns:a16="http://schemas.microsoft.com/office/drawing/2014/main" id="{00000000-0008-0000-1300-00003E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463" name="Text Box 15">
          <a:extLst>
            <a:ext uri="{FF2B5EF4-FFF2-40B4-BE49-F238E27FC236}">
              <a16:creationId xmlns:a16="http://schemas.microsoft.com/office/drawing/2014/main" id="{00000000-0008-0000-1300-00003F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464" name="Text Box 15">
          <a:extLst>
            <a:ext uri="{FF2B5EF4-FFF2-40B4-BE49-F238E27FC236}">
              <a16:creationId xmlns:a16="http://schemas.microsoft.com/office/drawing/2014/main" id="{00000000-0008-0000-1300-000040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465" name="Text Box 15">
          <a:extLst>
            <a:ext uri="{FF2B5EF4-FFF2-40B4-BE49-F238E27FC236}">
              <a16:creationId xmlns:a16="http://schemas.microsoft.com/office/drawing/2014/main" id="{00000000-0008-0000-1300-000041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466" name="Text Box 15">
          <a:extLst>
            <a:ext uri="{FF2B5EF4-FFF2-40B4-BE49-F238E27FC236}">
              <a16:creationId xmlns:a16="http://schemas.microsoft.com/office/drawing/2014/main" id="{00000000-0008-0000-1300-000042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467" name="Text Box 15">
          <a:extLst>
            <a:ext uri="{FF2B5EF4-FFF2-40B4-BE49-F238E27FC236}">
              <a16:creationId xmlns:a16="http://schemas.microsoft.com/office/drawing/2014/main" id="{00000000-0008-0000-1300-000043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468" name="Text Box 15">
          <a:extLst>
            <a:ext uri="{FF2B5EF4-FFF2-40B4-BE49-F238E27FC236}">
              <a16:creationId xmlns:a16="http://schemas.microsoft.com/office/drawing/2014/main" id="{00000000-0008-0000-1300-000044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469" name="Text Box 15">
          <a:extLst>
            <a:ext uri="{FF2B5EF4-FFF2-40B4-BE49-F238E27FC236}">
              <a16:creationId xmlns:a16="http://schemas.microsoft.com/office/drawing/2014/main" id="{00000000-0008-0000-1300-000045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470" name="Text Box 15">
          <a:extLst>
            <a:ext uri="{FF2B5EF4-FFF2-40B4-BE49-F238E27FC236}">
              <a16:creationId xmlns:a16="http://schemas.microsoft.com/office/drawing/2014/main" id="{00000000-0008-0000-1300-000046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71" name="Text Box 15">
          <a:extLst>
            <a:ext uri="{FF2B5EF4-FFF2-40B4-BE49-F238E27FC236}">
              <a16:creationId xmlns:a16="http://schemas.microsoft.com/office/drawing/2014/main" id="{00000000-0008-0000-1300-000047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72" name="Text Box 15">
          <a:extLst>
            <a:ext uri="{FF2B5EF4-FFF2-40B4-BE49-F238E27FC236}">
              <a16:creationId xmlns:a16="http://schemas.microsoft.com/office/drawing/2014/main" id="{00000000-0008-0000-1300-000048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73" name="Text Box 15">
          <a:extLst>
            <a:ext uri="{FF2B5EF4-FFF2-40B4-BE49-F238E27FC236}">
              <a16:creationId xmlns:a16="http://schemas.microsoft.com/office/drawing/2014/main" id="{00000000-0008-0000-1300-000049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74" name="Text Box 15">
          <a:extLst>
            <a:ext uri="{FF2B5EF4-FFF2-40B4-BE49-F238E27FC236}">
              <a16:creationId xmlns:a16="http://schemas.microsoft.com/office/drawing/2014/main" id="{00000000-0008-0000-1300-00004A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75" name="Text Box 15">
          <a:extLst>
            <a:ext uri="{FF2B5EF4-FFF2-40B4-BE49-F238E27FC236}">
              <a16:creationId xmlns:a16="http://schemas.microsoft.com/office/drawing/2014/main" id="{00000000-0008-0000-1300-00004B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76" name="Text Box 15">
          <a:extLst>
            <a:ext uri="{FF2B5EF4-FFF2-40B4-BE49-F238E27FC236}">
              <a16:creationId xmlns:a16="http://schemas.microsoft.com/office/drawing/2014/main" id="{00000000-0008-0000-1300-00004C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77" name="Text Box 15">
          <a:extLst>
            <a:ext uri="{FF2B5EF4-FFF2-40B4-BE49-F238E27FC236}">
              <a16:creationId xmlns:a16="http://schemas.microsoft.com/office/drawing/2014/main" id="{00000000-0008-0000-1300-00004D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78" name="Text Box 15">
          <a:extLst>
            <a:ext uri="{FF2B5EF4-FFF2-40B4-BE49-F238E27FC236}">
              <a16:creationId xmlns:a16="http://schemas.microsoft.com/office/drawing/2014/main" id="{00000000-0008-0000-1300-00004E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79" name="Text Box 15">
          <a:extLst>
            <a:ext uri="{FF2B5EF4-FFF2-40B4-BE49-F238E27FC236}">
              <a16:creationId xmlns:a16="http://schemas.microsoft.com/office/drawing/2014/main" id="{00000000-0008-0000-1300-00004F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80" name="Text Box 15">
          <a:extLst>
            <a:ext uri="{FF2B5EF4-FFF2-40B4-BE49-F238E27FC236}">
              <a16:creationId xmlns:a16="http://schemas.microsoft.com/office/drawing/2014/main" id="{00000000-0008-0000-1300-000050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81" name="Text Box 15">
          <a:extLst>
            <a:ext uri="{FF2B5EF4-FFF2-40B4-BE49-F238E27FC236}">
              <a16:creationId xmlns:a16="http://schemas.microsoft.com/office/drawing/2014/main" id="{00000000-0008-0000-1300-000051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482" name="Text Box 15">
          <a:extLst>
            <a:ext uri="{FF2B5EF4-FFF2-40B4-BE49-F238E27FC236}">
              <a16:creationId xmlns:a16="http://schemas.microsoft.com/office/drawing/2014/main" id="{00000000-0008-0000-1300-000052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483" name="Text Box 15">
          <a:extLst>
            <a:ext uri="{FF2B5EF4-FFF2-40B4-BE49-F238E27FC236}">
              <a16:creationId xmlns:a16="http://schemas.microsoft.com/office/drawing/2014/main" id="{00000000-0008-0000-1300-000053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484" name="Text Box 15">
          <a:extLst>
            <a:ext uri="{FF2B5EF4-FFF2-40B4-BE49-F238E27FC236}">
              <a16:creationId xmlns:a16="http://schemas.microsoft.com/office/drawing/2014/main" id="{00000000-0008-0000-1300-000054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85" name="Text Box 15">
          <a:extLst>
            <a:ext uri="{FF2B5EF4-FFF2-40B4-BE49-F238E27FC236}">
              <a16:creationId xmlns:a16="http://schemas.microsoft.com/office/drawing/2014/main" id="{00000000-0008-0000-1300-000055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86" name="Text Box 15">
          <a:extLst>
            <a:ext uri="{FF2B5EF4-FFF2-40B4-BE49-F238E27FC236}">
              <a16:creationId xmlns:a16="http://schemas.microsoft.com/office/drawing/2014/main" id="{00000000-0008-0000-1300-000056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87" name="Text Box 15">
          <a:extLst>
            <a:ext uri="{FF2B5EF4-FFF2-40B4-BE49-F238E27FC236}">
              <a16:creationId xmlns:a16="http://schemas.microsoft.com/office/drawing/2014/main" id="{00000000-0008-0000-1300-000057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88" name="Text Box 15">
          <a:extLst>
            <a:ext uri="{FF2B5EF4-FFF2-40B4-BE49-F238E27FC236}">
              <a16:creationId xmlns:a16="http://schemas.microsoft.com/office/drawing/2014/main" id="{00000000-0008-0000-1300-000058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89" name="Text Box 15">
          <a:extLst>
            <a:ext uri="{FF2B5EF4-FFF2-40B4-BE49-F238E27FC236}">
              <a16:creationId xmlns:a16="http://schemas.microsoft.com/office/drawing/2014/main" id="{00000000-0008-0000-1300-000059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90" name="Text Box 15">
          <a:extLst>
            <a:ext uri="{FF2B5EF4-FFF2-40B4-BE49-F238E27FC236}">
              <a16:creationId xmlns:a16="http://schemas.microsoft.com/office/drawing/2014/main" id="{00000000-0008-0000-1300-00005A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91" name="Text Box 15">
          <a:extLst>
            <a:ext uri="{FF2B5EF4-FFF2-40B4-BE49-F238E27FC236}">
              <a16:creationId xmlns:a16="http://schemas.microsoft.com/office/drawing/2014/main" id="{00000000-0008-0000-1300-00005B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92" name="Text Box 15">
          <a:extLst>
            <a:ext uri="{FF2B5EF4-FFF2-40B4-BE49-F238E27FC236}">
              <a16:creationId xmlns:a16="http://schemas.microsoft.com/office/drawing/2014/main" id="{00000000-0008-0000-1300-00005C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93" name="Text Box 15">
          <a:extLst>
            <a:ext uri="{FF2B5EF4-FFF2-40B4-BE49-F238E27FC236}">
              <a16:creationId xmlns:a16="http://schemas.microsoft.com/office/drawing/2014/main" id="{00000000-0008-0000-1300-00005D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94" name="Text Box 15">
          <a:extLst>
            <a:ext uri="{FF2B5EF4-FFF2-40B4-BE49-F238E27FC236}">
              <a16:creationId xmlns:a16="http://schemas.microsoft.com/office/drawing/2014/main" id="{00000000-0008-0000-1300-00005E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495" name="Text Box 15">
          <a:extLst>
            <a:ext uri="{FF2B5EF4-FFF2-40B4-BE49-F238E27FC236}">
              <a16:creationId xmlns:a16="http://schemas.microsoft.com/office/drawing/2014/main" id="{00000000-0008-0000-1300-00005F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496" name="Text Box 15">
          <a:extLst>
            <a:ext uri="{FF2B5EF4-FFF2-40B4-BE49-F238E27FC236}">
              <a16:creationId xmlns:a16="http://schemas.microsoft.com/office/drawing/2014/main" id="{00000000-0008-0000-1300-000060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497" name="Text Box 15">
          <a:extLst>
            <a:ext uri="{FF2B5EF4-FFF2-40B4-BE49-F238E27FC236}">
              <a16:creationId xmlns:a16="http://schemas.microsoft.com/office/drawing/2014/main" id="{00000000-0008-0000-1300-000061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498" name="Text Box 15">
          <a:extLst>
            <a:ext uri="{FF2B5EF4-FFF2-40B4-BE49-F238E27FC236}">
              <a16:creationId xmlns:a16="http://schemas.microsoft.com/office/drawing/2014/main" id="{00000000-0008-0000-1300-000062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499" name="Text Box 15">
          <a:extLst>
            <a:ext uri="{FF2B5EF4-FFF2-40B4-BE49-F238E27FC236}">
              <a16:creationId xmlns:a16="http://schemas.microsoft.com/office/drawing/2014/main" id="{00000000-0008-0000-1300-00006319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500" name="Text Box 15">
          <a:extLst>
            <a:ext uri="{FF2B5EF4-FFF2-40B4-BE49-F238E27FC236}">
              <a16:creationId xmlns:a16="http://schemas.microsoft.com/office/drawing/2014/main" id="{00000000-0008-0000-1300-00006419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501" name="Text Box 15">
          <a:extLst>
            <a:ext uri="{FF2B5EF4-FFF2-40B4-BE49-F238E27FC236}">
              <a16:creationId xmlns:a16="http://schemas.microsoft.com/office/drawing/2014/main" id="{00000000-0008-0000-1300-00006519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02" name="Text Box 15">
          <a:extLst>
            <a:ext uri="{FF2B5EF4-FFF2-40B4-BE49-F238E27FC236}">
              <a16:creationId xmlns:a16="http://schemas.microsoft.com/office/drawing/2014/main" id="{00000000-0008-0000-1300-000066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03" name="Text Box 15">
          <a:extLst>
            <a:ext uri="{FF2B5EF4-FFF2-40B4-BE49-F238E27FC236}">
              <a16:creationId xmlns:a16="http://schemas.microsoft.com/office/drawing/2014/main" id="{00000000-0008-0000-1300-000067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04" name="Text Box 15">
          <a:extLst>
            <a:ext uri="{FF2B5EF4-FFF2-40B4-BE49-F238E27FC236}">
              <a16:creationId xmlns:a16="http://schemas.microsoft.com/office/drawing/2014/main" id="{00000000-0008-0000-1300-000068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05" name="Text Box 15">
          <a:extLst>
            <a:ext uri="{FF2B5EF4-FFF2-40B4-BE49-F238E27FC236}">
              <a16:creationId xmlns:a16="http://schemas.microsoft.com/office/drawing/2014/main" id="{00000000-0008-0000-1300-000069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06" name="Text Box 15">
          <a:extLst>
            <a:ext uri="{FF2B5EF4-FFF2-40B4-BE49-F238E27FC236}">
              <a16:creationId xmlns:a16="http://schemas.microsoft.com/office/drawing/2014/main" id="{00000000-0008-0000-1300-00006A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07" name="Text Box 15">
          <a:extLst>
            <a:ext uri="{FF2B5EF4-FFF2-40B4-BE49-F238E27FC236}">
              <a16:creationId xmlns:a16="http://schemas.microsoft.com/office/drawing/2014/main" id="{00000000-0008-0000-1300-00006B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08" name="Text Box 15">
          <a:extLst>
            <a:ext uri="{FF2B5EF4-FFF2-40B4-BE49-F238E27FC236}">
              <a16:creationId xmlns:a16="http://schemas.microsoft.com/office/drawing/2014/main" id="{00000000-0008-0000-1300-00006C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09" name="Text Box 15">
          <a:extLst>
            <a:ext uri="{FF2B5EF4-FFF2-40B4-BE49-F238E27FC236}">
              <a16:creationId xmlns:a16="http://schemas.microsoft.com/office/drawing/2014/main" id="{00000000-0008-0000-1300-00006D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10" name="Text Box 15">
          <a:extLst>
            <a:ext uri="{FF2B5EF4-FFF2-40B4-BE49-F238E27FC236}">
              <a16:creationId xmlns:a16="http://schemas.microsoft.com/office/drawing/2014/main" id="{00000000-0008-0000-1300-00006E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11" name="Text Box 15">
          <a:extLst>
            <a:ext uri="{FF2B5EF4-FFF2-40B4-BE49-F238E27FC236}">
              <a16:creationId xmlns:a16="http://schemas.microsoft.com/office/drawing/2014/main" id="{00000000-0008-0000-1300-00006F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12" name="Text Box 15">
          <a:extLst>
            <a:ext uri="{FF2B5EF4-FFF2-40B4-BE49-F238E27FC236}">
              <a16:creationId xmlns:a16="http://schemas.microsoft.com/office/drawing/2014/main" id="{00000000-0008-0000-1300-000070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13" name="Text Box 15">
          <a:extLst>
            <a:ext uri="{FF2B5EF4-FFF2-40B4-BE49-F238E27FC236}">
              <a16:creationId xmlns:a16="http://schemas.microsoft.com/office/drawing/2014/main" id="{00000000-0008-0000-1300-000071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14" name="Text Box 15">
          <a:extLst>
            <a:ext uri="{FF2B5EF4-FFF2-40B4-BE49-F238E27FC236}">
              <a16:creationId xmlns:a16="http://schemas.microsoft.com/office/drawing/2014/main" id="{00000000-0008-0000-1300-000072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515" name="Text Box 15">
          <a:extLst>
            <a:ext uri="{FF2B5EF4-FFF2-40B4-BE49-F238E27FC236}">
              <a16:creationId xmlns:a16="http://schemas.microsoft.com/office/drawing/2014/main" id="{00000000-0008-0000-1300-000073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516" name="Text Box 15">
          <a:extLst>
            <a:ext uri="{FF2B5EF4-FFF2-40B4-BE49-F238E27FC236}">
              <a16:creationId xmlns:a16="http://schemas.microsoft.com/office/drawing/2014/main" id="{00000000-0008-0000-1300-000074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517" name="Text Box 15">
          <a:extLst>
            <a:ext uri="{FF2B5EF4-FFF2-40B4-BE49-F238E27FC236}">
              <a16:creationId xmlns:a16="http://schemas.microsoft.com/office/drawing/2014/main" id="{00000000-0008-0000-1300-000075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18" name="Text Box 15">
          <a:extLst>
            <a:ext uri="{FF2B5EF4-FFF2-40B4-BE49-F238E27FC236}">
              <a16:creationId xmlns:a16="http://schemas.microsoft.com/office/drawing/2014/main" id="{00000000-0008-0000-1300-000076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19" name="Text Box 15">
          <a:extLst>
            <a:ext uri="{FF2B5EF4-FFF2-40B4-BE49-F238E27FC236}">
              <a16:creationId xmlns:a16="http://schemas.microsoft.com/office/drawing/2014/main" id="{00000000-0008-0000-1300-000077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20" name="Text Box 15">
          <a:extLst>
            <a:ext uri="{FF2B5EF4-FFF2-40B4-BE49-F238E27FC236}">
              <a16:creationId xmlns:a16="http://schemas.microsoft.com/office/drawing/2014/main" id="{00000000-0008-0000-1300-000078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21" name="Text Box 15">
          <a:extLst>
            <a:ext uri="{FF2B5EF4-FFF2-40B4-BE49-F238E27FC236}">
              <a16:creationId xmlns:a16="http://schemas.microsoft.com/office/drawing/2014/main" id="{00000000-0008-0000-1300-000079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22" name="Text Box 15">
          <a:extLst>
            <a:ext uri="{FF2B5EF4-FFF2-40B4-BE49-F238E27FC236}">
              <a16:creationId xmlns:a16="http://schemas.microsoft.com/office/drawing/2014/main" id="{00000000-0008-0000-1300-00007A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23" name="Text Box 15">
          <a:extLst>
            <a:ext uri="{FF2B5EF4-FFF2-40B4-BE49-F238E27FC236}">
              <a16:creationId xmlns:a16="http://schemas.microsoft.com/office/drawing/2014/main" id="{00000000-0008-0000-1300-00007B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24" name="Text Box 15">
          <a:extLst>
            <a:ext uri="{FF2B5EF4-FFF2-40B4-BE49-F238E27FC236}">
              <a16:creationId xmlns:a16="http://schemas.microsoft.com/office/drawing/2014/main" id="{00000000-0008-0000-1300-00007C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25" name="Text Box 15">
          <a:extLst>
            <a:ext uri="{FF2B5EF4-FFF2-40B4-BE49-F238E27FC236}">
              <a16:creationId xmlns:a16="http://schemas.microsoft.com/office/drawing/2014/main" id="{00000000-0008-0000-1300-00007D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26" name="Text Box 15">
          <a:extLst>
            <a:ext uri="{FF2B5EF4-FFF2-40B4-BE49-F238E27FC236}">
              <a16:creationId xmlns:a16="http://schemas.microsoft.com/office/drawing/2014/main" id="{00000000-0008-0000-1300-00007E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27" name="Text Box 15">
          <a:extLst>
            <a:ext uri="{FF2B5EF4-FFF2-40B4-BE49-F238E27FC236}">
              <a16:creationId xmlns:a16="http://schemas.microsoft.com/office/drawing/2014/main" id="{00000000-0008-0000-1300-00007F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28" name="Text Box 15">
          <a:extLst>
            <a:ext uri="{FF2B5EF4-FFF2-40B4-BE49-F238E27FC236}">
              <a16:creationId xmlns:a16="http://schemas.microsoft.com/office/drawing/2014/main" id="{00000000-0008-0000-1300-000080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529" name="Text Box 15">
          <a:extLst>
            <a:ext uri="{FF2B5EF4-FFF2-40B4-BE49-F238E27FC236}">
              <a16:creationId xmlns:a16="http://schemas.microsoft.com/office/drawing/2014/main" id="{00000000-0008-0000-1300-000081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530" name="Text Box 15">
          <a:extLst>
            <a:ext uri="{FF2B5EF4-FFF2-40B4-BE49-F238E27FC236}">
              <a16:creationId xmlns:a16="http://schemas.microsoft.com/office/drawing/2014/main" id="{00000000-0008-0000-1300-000082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531" name="Text Box 15">
          <a:extLst>
            <a:ext uri="{FF2B5EF4-FFF2-40B4-BE49-F238E27FC236}">
              <a16:creationId xmlns:a16="http://schemas.microsoft.com/office/drawing/2014/main" id="{00000000-0008-0000-1300-000083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532" name="Text Box 15">
          <a:extLst>
            <a:ext uri="{FF2B5EF4-FFF2-40B4-BE49-F238E27FC236}">
              <a16:creationId xmlns:a16="http://schemas.microsoft.com/office/drawing/2014/main" id="{00000000-0008-0000-1300-00008419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533" name="Text Box 15">
          <a:extLst>
            <a:ext uri="{FF2B5EF4-FFF2-40B4-BE49-F238E27FC236}">
              <a16:creationId xmlns:a16="http://schemas.microsoft.com/office/drawing/2014/main" id="{00000000-0008-0000-1300-00008519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534" name="Text Box 15">
          <a:extLst>
            <a:ext uri="{FF2B5EF4-FFF2-40B4-BE49-F238E27FC236}">
              <a16:creationId xmlns:a16="http://schemas.microsoft.com/office/drawing/2014/main" id="{00000000-0008-0000-1300-00008619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535" name="Text Box 15">
          <a:extLst>
            <a:ext uri="{FF2B5EF4-FFF2-40B4-BE49-F238E27FC236}">
              <a16:creationId xmlns:a16="http://schemas.microsoft.com/office/drawing/2014/main" id="{00000000-0008-0000-1300-00008719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536" name="Text Box 15">
          <a:extLst>
            <a:ext uri="{FF2B5EF4-FFF2-40B4-BE49-F238E27FC236}">
              <a16:creationId xmlns:a16="http://schemas.microsoft.com/office/drawing/2014/main" id="{00000000-0008-0000-1300-00008819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537" name="Text Box 15">
          <a:extLst>
            <a:ext uri="{FF2B5EF4-FFF2-40B4-BE49-F238E27FC236}">
              <a16:creationId xmlns:a16="http://schemas.microsoft.com/office/drawing/2014/main" id="{00000000-0008-0000-1300-00008919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38" name="Text Box 15">
          <a:extLst>
            <a:ext uri="{FF2B5EF4-FFF2-40B4-BE49-F238E27FC236}">
              <a16:creationId xmlns:a16="http://schemas.microsoft.com/office/drawing/2014/main" id="{00000000-0008-0000-1300-00008A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39" name="Text Box 15">
          <a:extLst>
            <a:ext uri="{FF2B5EF4-FFF2-40B4-BE49-F238E27FC236}">
              <a16:creationId xmlns:a16="http://schemas.microsoft.com/office/drawing/2014/main" id="{00000000-0008-0000-1300-00008B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40" name="Text Box 15">
          <a:extLst>
            <a:ext uri="{FF2B5EF4-FFF2-40B4-BE49-F238E27FC236}">
              <a16:creationId xmlns:a16="http://schemas.microsoft.com/office/drawing/2014/main" id="{00000000-0008-0000-1300-00008C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41" name="Text Box 15">
          <a:extLst>
            <a:ext uri="{FF2B5EF4-FFF2-40B4-BE49-F238E27FC236}">
              <a16:creationId xmlns:a16="http://schemas.microsoft.com/office/drawing/2014/main" id="{00000000-0008-0000-1300-00008D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42" name="Text Box 15">
          <a:extLst>
            <a:ext uri="{FF2B5EF4-FFF2-40B4-BE49-F238E27FC236}">
              <a16:creationId xmlns:a16="http://schemas.microsoft.com/office/drawing/2014/main" id="{00000000-0008-0000-1300-00008E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43" name="Text Box 15">
          <a:extLst>
            <a:ext uri="{FF2B5EF4-FFF2-40B4-BE49-F238E27FC236}">
              <a16:creationId xmlns:a16="http://schemas.microsoft.com/office/drawing/2014/main" id="{00000000-0008-0000-1300-00008F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44" name="Text Box 15">
          <a:extLst>
            <a:ext uri="{FF2B5EF4-FFF2-40B4-BE49-F238E27FC236}">
              <a16:creationId xmlns:a16="http://schemas.microsoft.com/office/drawing/2014/main" id="{00000000-0008-0000-1300-000090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45" name="Text Box 15">
          <a:extLst>
            <a:ext uri="{FF2B5EF4-FFF2-40B4-BE49-F238E27FC236}">
              <a16:creationId xmlns:a16="http://schemas.microsoft.com/office/drawing/2014/main" id="{00000000-0008-0000-1300-000091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46" name="Text Box 15">
          <a:extLst>
            <a:ext uri="{FF2B5EF4-FFF2-40B4-BE49-F238E27FC236}">
              <a16:creationId xmlns:a16="http://schemas.microsoft.com/office/drawing/2014/main" id="{00000000-0008-0000-1300-000092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47" name="Text Box 15">
          <a:extLst>
            <a:ext uri="{FF2B5EF4-FFF2-40B4-BE49-F238E27FC236}">
              <a16:creationId xmlns:a16="http://schemas.microsoft.com/office/drawing/2014/main" id="{00000000-0008-0000-1300-000093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48" name="Text Box 15">
          <a:extLst>
            <a:ext uri="{FF2B5EF4-FFF2-40B4-BE49-F238E27FC236}">
              <a16:creationId xmlns:a16="http://schemas.microsoft.com/office/drawing/2014/main" id="{00000000-0008-0000-1300-000094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49" name="Text Box 15">
          <a:extLst>
            <a:ext uri="{FF2B5EF4-FFF2-40B4-BE49-F238E27FC236}">
              <a16:creationId xmlns:a16="http://schemas.microsoft.com/office/drawing/2014/main" id="{00000000-0008-0000-1300-000095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50" name="Text Box 15">
          <a:extLst>
            <a:ext uri="{FF2B5EF4-FFF2-40B4-BE49-F238E27FC236}">
              <a16:creationId xmlns:a16="http://schemas.microsoft.com/office/drawing/2014/main" id="{00000000-0008-0000-1300-000096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51" name="Text Box 15">
          <a:extLst>
            <a:ext uri="{FF2B5EF4-FFF2-40B4-BE49-F238E27FC236}">
              <a16:creationId xmlns:a16="http://schemas.microsoft.com/office/drawing/2014/main" id="{00000000-0008-0000-1300-000097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52" name="Text Box 15">
          <a:extLst>
            <a:ext uri="{FF2B5EF4-FFF2-40B4-BE49-F238E27FC236}">
              <a16:creationId xmlns:a16="http://schemas.microsoft.com/office/drawing/2014/main" id="{00000000-0008-0000-1300-000098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53" name="Text Box 15">
          <a:extLst>
            <a:ext uri="{FF2B5EF4-FFF2-40B4-BE49-F238E27FC236}">
              <a16:creationId xmlns:a16="http://schemas.microsoft.com/office/drawing/2014/main" id="{00000000-0008-0000-1300-000099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54" name="Text Box 15">
          <a:extLst>
            <a:ext uri="{FF2B5EF4-FFF2-40B4-BE49-F238E27FC236}">
              <a16:creationId xmlns:a16="http://schemas.microsoft.com/office/drawing/2014/main" id="{00000000-0008-0000-1300-00009A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55" name="Text Box 15">
          <a:extLst>
            <a:ext uri="{FF2B5EF4-FFF2-40B4-BE49-F238E27FC236}">
              <a16:creationId xmlns:a16="http://schemas.microsoft.com/office/drawing/2014/main" id="{00000000-0008-0000-1300-00009B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56" name="Text Box 15">
          <a:extLst>
            <a:ext uri="{FF2B5EF4-FFF2-40B4-BE49-F238E27FC236}">
              <a16:creationId xmlns:a16="http://schemas.microsoft.com/office/drawing/2014/main" id="{00000000-0008-0000-1300-00009C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57" name="Text Box 15">
          <a:extLst>
            <a:ext uri="{FF2B5EF4-FFF2-40B4-BE49-F238E27FC236}">
              <a16:creationId xmlns:a16="http://schemas.microsoft.com/office/drawing/2014/main" id="{00000000-0008-0000-1300-00009D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58" name="Text Box 15">
          <a:extLst>
            <a:ext uri="{FF2B5EF4-FFF2-40B4-BE49-F238E27FC236}">
              <a16:creationId xmlns:a16="http://schemas.microsoft.com/office/drawing/2014/main" id="{00000000-0008-0000-1300-00009E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59" name="Text Box 15">
          <a:extLst>
            <a:ext uri="{FF2B5EF4-FFF2-40B4-BE49-F238E27FC236}">
              <a16:creationId xmlns:a16="http://schemas.microsoft.com/office/drawing/2014/main" id="{00000000-0008-0000-1300-00009F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60" name="Text Box 15">
          <a:extLst>
            <a:ext uri="{FF2B5EF4-FFF2-40B4-BE49-F238E27FC236}">
              <a16:creationId xmlns:a16="http://schemas.microsoft.com/office/drawing/2014/main" id="{00000000-0008-0000-1300-0000A0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61" name="Text Box 15">
          <a:extLst>
            <a:ext uri="{FF2B5EF4-FFF2-40B4-BE49-F238E27FC236}">
              <a16:creationId xmlns:a16="http://schemas.microsoft.com/office/drawing/2014/main" id="{00000000-0008-0000-1300-0000A1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562" name="Text Box 15">
          <a:extLst>
            <a:ext uri="{FF2B5EF4-FFF2-40B4-BE49-F238E27FC236}">
              <a16:creationId xmlns:a16="http://schemas.microsoft.com/office/drawing/2014/main" id="{00000000-0008-0000-1300-0000A2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563" name="Text Box 15">
          <a:extLst>
            <a:ext uri="{FF2B5EF4-FFF2-40B4-BE49-F238E27FC236}">
              <a16:creationId xmlns:a16="http://schemas.microsoft.com/office/drawing/2014/main" id="{00000000-0008-0000-1300-0000A3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564" name="Text Box 15">
          <a:extLst>
            <a:ext uri="{FF2B5EF4-FFF2-40B4-BE49-F238E27FC236}">
              <a16:creationId xmlns:a16="http://schemas.microsoft.com/office/drawing/2014/main" id="{00000000-0008-0000-1300-0000A4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565" name="Text Box 15">
          <a:extLst>
            <a:ext uri="{FF2B5EF4-FFF2-40B4-BE49-F238E27FC236}">
              <a16:creationId xmlns:a16="http://schemas.microsoft.com/office/drawing/2014/main" id="{00000000-0008-0000-1300-0000A5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566" name="Text Box 15">
          <a:extLst>
            <a:ext uri="{FF2B5EF4-FFF2-40B4-BE49-F238E27FC236}">
              <a16:creationId xmlns:a16="http://schemas.microsoft.com/office/drawing/2014/main" id="{00000000-0008-0000-1300-0000A6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567" name="Text Box 15">
          <a:extLst>
            <a:ext uri="{FF2B5EF4-FFF2-40B4-BE49-F238E27FC236}">
              <a16:creationId xmlns:a16="http://schemas.microsoft.com/office/drawing/2014/main" id="{00000000-0008-0000-1300-0000A7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68" name="Text Box 15">
          <a:extLst>
            <a:ext uri="{FF2B5EF4-FFF2-40B4-BE49-F238E27FC236}">
              <a16:creationId xmlns:a16="http://schemas.microsoft.com/office/drawing/2014/main" id="{00000000-0008-0000-1300-0000A8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69" name="Text Box 15">
          <a:extLst>
            <a:ext uri="{FF2B5EF4-FFF2-40B4-BE49-F238E27FC236}">
              <a16:creationId xmlns:a16="http://schemas.microsoft.com/office/drawing/2014/main" id="{00000000-0008-0000-1300-0000A9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70" name="Text Box 15">
          <a:extLst>
            <a:ext uri="{FF2B5EF4-FFF2-40B4-BE49-F238E27FC236}">
              <a16:creationId xmlns:a16="http://schemas.microsoft.com/office/drawing/2014/main" id="{00000000-0008-0000-1300-0000AA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71" name="Text Box 15">
          <a:extLst>
            <a:ext uri="{FF2B5EF4-FFF2-40B4-BE49-F238E27FC236}">
              <a16:creationId xmlns:a16="http://schemas.microsoft.com/office/drawing/2014/main" id="{00000000-0008-0000-1300-0000AB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72" name="Text Box 15">
          <a:extLst>
            <a:ext uri="{FF2B5EF4-FFF2-40B4-BE49-F238E27FC236}">
              <a16:creationId xmlns:a16="http://schemas.microsoft.com/office/drawing/2014/main" id="{00000000-0008-0000-1300-0000AC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73" name="Text Box 15">
          <a:extLst>
            <a:ext uri="{FF2B5EF4-FFF2-40B4-BE49-F238E27FC236}">
              <a16:creationId xmlns:a16="http://schemas.microsoft.com/office/drawing/2014/main" id="{00000000-0008-0000-1300-0000AD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74" name="Text Box 15">
          <a:extLst>
            <a:ext uri="{FF2B5EF4-FFF2-40B4-BE49-F238E27FC236}">
              <a16:creationId xmlns:a16="http://schemas.microsoft.com/office/drawing/2014/main" id="{00000000-0008-0000-1300-0000AE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75" name="Text Box 15">
          <a:extLst>
            <a:ext uri="{FF2B5EF4-FFF2-40B4-BE49-F238E27FC236}">
              <a16:creationId xmlns:a16="http://schemas.microsoft.com/office/drawing/2014/main" id="{00000000-0008-0000-1300-0000AF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76" name="Text Box 15">
          <a:extLst>
            <a:ext uri="{FF2B5EF4-FFF2-40B4-BE49-F238E27FC236}">
              <a16:creationId xmlns:a16="http://schemas.microsoft.com/office/drawing/2014/main" id="{00000000-0008-0000-1300-0000B0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77" name="Text Box 15">
          <a:extLst>
            <a:ext uri="{FF2B5EF4-FFF2-40B4-BE49-F238E27FC236}">
              <a16:creationId xmlns:a16="http://schemas.microsoft.com/office/drawing/2014/main" id="{00000000-0008-0000-1300-0000B1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602"/>
    <xdr:sp macro="" textlink="">
      <xdr:nvSpPr>
        <xdr:cNvPr id="6578" name="Text Box 15">
          <a:extLst>
            <a:ext uri="{FF2B5EF4-FFF2-40B4-BE49-F238E27FC236}">
              <a16:creationId xmlns:a16="http://schemas.microsoft.com/office/drawing/2014/main" id="{00000000-0008-0000-1300-0000B219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579" name="Text Box 15">
          <a:extLst>
            <a:ext uri="{FF2B5EF4-FFF2-40B4-BE49-F238E27FC236}">
              <a16:creationId xmlns:a16="http://schemas.microsoft.com/office/drawing/2014/main" id="{00000000-0008-0000-1300-0000B3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580" name="Text Box 15">
          <a:extLst>
            <a:ext uri="{FF2B5EF4-FFF2-40B4-BE49-F238E27FC236}">
              <a16:creationId xmlns:a16="http://schemas.microsoft.com/office/drawing/2014/main" id="{00000000-0008-0000-1300-0000B4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8101"/>
    <xdr:sp macro="" textlink="">
      <xdr:nvSpPr>
        <xdr:cNvPr id="6581" name="Text Box 15">
          <a:extLst>
            <a:ext uri="{FF2B5EF4-FFF2-40B4-BE49-F238E27FC236}">
              <a16:creationId xmlns:a16="http://schemas.microsoft.com/office/drawing/2014/main" id="{00000000-0008-0000-1300-0000B519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582" name="Text Box 15">
          <a:extLst>
            <a:ext uri="{FF2B5EF4-FFF2-40B4-BE49-F238E27FC236}">
              <a16:creationId xmlns:a16="http://schemas.microsoft.com/office/drawing/2014/main" id="{00000000-0008-0000-1300-0000B619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583" name="Text Box 15">
          <a:extLst>
            <a:ext uri="{FF2B5EF4-FFF2-40B4-BE49-F238E27FC236}">
              <a16:creationId xmlns:a16="http://schemas.microsoft.com/office/drawing/2014/main" id="{00000000-0008-0000-1300-0000B719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584" name="Text Box 15">
          <a:extLst>
            <a:ext uri="{FF2B5EF4-FFF2-40B4-BE49-F238E27FC236}">
              <a16:creationId xmlns:a16="http://schemas.microsoft.com/office/drawing/2014/main" id="{00000000-0008-0000-1300-0000B819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585" name="Text Box 15">
          <a:extLst>
            <a:ext uri="{FF2B5EF4-FFF2-40B4-BE49-F238E27FC236}">
              <a16:creationId xmlns:a16="http://schemas.microsoft.com/office/drawing/2014/main" id="{00000000-0008-0000-1300-0000B919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586" name="Text Box 15">
          <a:extLst>
            <a:ext uri="{FF2B5EF4-FFF2-40B4-BE49-F238E27FC236}">
              <a16:creationId xmlns:a16="http://schemas.microsoft.com/office/drawing/2014/main" id="{00000000-0008-0000-1300-0000BA19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87" name="Text Box 15">
          <a:extLst>
            <a:ext uri="{FF2B5EF4-FFF2-40B4-BE49-F238E27FC236}">
              <a16:creationId xmlns:a16="http://schemas.microsoft.com/office/drawing/2014/main" id="{00000000-0008-0000-1300-0000BB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88" name="Text Box 15">
          <a:extLst>
            <a:ext uri="{FF2B5EF4-FFF2-40B4-BE49-F238E27FC236}">
              <a16:creationId xmlns:a16="http://schemas.microsoft.com/office/drawing/2014/main" id="{00000000-0008-0000-1300-0000BC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589" name="Text Box 15">
          <a:extLst>
            <a:ext uri="{FF2B5EF4-FFF2-40B4-BE49-F238E27FC236}">
              <a16:creationId xmlns:a16="http://schemas.microsoft.com/office/drawing/2014/main" id="{00000000-0008-0000-1300-0000BD19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90" name="Text Box 15">
          <a:extLst>
            <a:ext uri="{FF2B5EF4-FFF2-40B4-BE49-F238E27FC236}">
              <a16:creationId xmlns:a16="http://schemas.microsoft.com/office/drawing/2014/main" id="{00000000-0008-0000-1300-0000BE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91" name="Text Box 15">
          <a:extLst>
            <a:ext uri="{FF2B5EF4-FFF2-40B4-BE49-F238E27FC236}">
              <a16:creationId xmlns:a16="http://schemas.microsoft.com/office/drawing/2014/main" id="{00000000-0008-0000-1300-0000BF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92" name="Text Box 15">
          <a:extLst>
            <a:ext uri="{FF2B5EF4-FFF2-40B4-BE49-F238E27FC236}">
              <a16:creationId xmlns:a16="http://schemas.microsoft.com/office/drawing/2014/main" id="{00000000-0008-0000-1300-0000C0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93" name="Text Box 15">
          <a:extLst>
            <a:ext uri="{FF2B5EF4-FFF2-40B4-BE49-F238E27FC236}">
              <a16:creationId xmlns:a16="http://schemas.microsoft.com/office/drawing/2014/main" id="{00000000-0008-0000-1300-0000C1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94" name="Text Box 15">
          <a:extLst>
            <a:ext uri="{FF2B5EF4-FFF2-40B4-BE49-F238E27FC236}">
              <a16:creationId xmlns:a16="http://schemas.microsoft.com/office/drawing/2014/main" id="{00000000-0008-0000-1300-0000C2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95" name="Text Box 15">
          <a:extLst>
            <a:ext uri="{FF2B5EF4-FFF2-40B4-BE49-F238E27FC236}">
              <a16:creationId xmlns:a16="http://schemas.microsoft.com/office/drawing/2014/main" id="{00000000-0008-0000-1300-0000C3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96" name="Text Box 15">
          <a:extLst>
            <a:ext uri="{FF2B5EF4-FFF2-40B4-BE49-F238E27FC236}">
              <a16:creationId xmlns:a16="http://schemas.microsoft.com/office/drawing/2014/main" id="{00000000-0008-0000-1300-0000C4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97" name="Text Box 15">
          <a:extLst>
            <a:ext uri="{FF2B5EF4-FFF2-40B4-BE49-F238E27FC236}">
              <a16:creationId xmlns:a16="http://schemas.microsoft.com/office/drawing/2014/main" id="{00000000-0008-0000-1300-0000C5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598" name="Text Box 15">
          <a:extLst>
            <a:ext uri="{FF2B5EF4-FFF2-40B4-BE49-F238E27FC236}">
              <a16:creationId xmlns:a16="http://schemas.microsoft.com/office/drawing/2014/main" id="{00000000-0008-0000-1300-0000C6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599" name="Text Box 15">
          <a:extLst>
            <a:ext uri="{FF2B5EF4-FFF2-40B4-BE49-F238E27FC236}">
              <a16:creationId xmlns:a16="http://schemas.microsoft.com/office/drawing/2014/main" id="{00000000-0008-0000-1300-0000C7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00" name="Text Box 15">
          <a:extLst>
            <a:ext uri="{FF2B5EF4-FFF2-40B4-BE49-F238E27FC236}">
              <a16:creationId xmlns:a16="http://schemas.microsoft.com/office/drawing/2014/main" id="{00000000-0008-0000-1300-0000C8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01" name="Text Box 15">
          <a:extLst>
            <a:ext uri="{FF2B5EF4-FFF2-40B4-BE49-F238E27FC236}">
              <a16:creationId xmlns:a16="http://schemas.microsoft.com/office/drawing/2014/main" id="{00000000-0008-0000-1300-0000C9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602" name="Text Box 15">
          <a:extLst>
            <a:ext uri="{FF2B5EF4-FFF2-40B4-BE49-F238E27FC236}">
              <a16:creationId xmlns:a16="http://schemas.microsoft.com/office/drawing/2014/main" id="{00000000-0008-0000-1300-0000CA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603" name="Text Box 15">
          <a:extLst>
            <a:ext uri="{FF2B5EF4-FFF2-40B4-BE49-F238E27FC236}">
              <a16:creationId xmlns:a16="http://schemas.microsoft.com/office/drawing/2014/main" id="{00000000-0008-0000-1300-0000CB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604" name="Text Box 15">
          <a:extLst>
            <a:ext uri="{FF2B5EF4-FFF2-40B4-BE49-F238E27FC236}">
              <a16:creationId xmlns:a16="http://schemas.microsoft.com/office/drawing/2014/main" id="{00000000-0008-0000-1300-0000CC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05" name="Text Box 15">
          <a:extLst>
            <a:ext uri="{FF2B5EF4-FFF2-40B4-BE49-F238E27FC236}">
              <a16:creationId xmlns:a16="http://schemas.microsoft.com/office/drawing/2014/main" id="{00000000-0008-0000-1300-0000CD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06" name="Text Box 15">
          <a:extLst>
            <a:ext uri="{FF2B5EF4-FFF2-40B4-BE49-F238E27FC236}">
              <a16:creationId xmlns:a16="http://schemas.microsoft.com/office/drawing/2014/main" id="{00000000-0008-0000-1300-0000CE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07" name="Text Box 15">
          <a:extLst>
            <a:ext uri="{FF2B5EF4-FFF2-40B4-BE49-F238E27FC236}">
              <a16:creationId xmlns:a16="http://schemas.microsoft.com/office/drawing/2014/main" id="{00000000-0008-0000-1300-0000CF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08" name="Text Box 15">
          <a:extLst>
            <a:ext uri="{FF2B5EF4-FFF2-40B4-BE49-F238E27FC236}">
              <a16:creationId xmlns:a16="http://schemas.microsoft.com/office/drawing/2014/main" id="{00000000-0008-0000-1300-0000D0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09" name="Text Box 15">
          <a:extLst>
            <a:ext uri="{FF2B5EF4-FFF2-40B4-BE49-F238E27FC236}">
              <a16:creationId xmlns:a16="http://schemas.microsoft.com/office/drawing/2014/main" id="{00000000-0008-0000-1300-0000D1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10" name="Text Box 15">
          <a:extLst>
            <a:ext uri="{FF2B5EF4-FFF2-40B4-BE49-F238E27FC236}">
              <a16:creationId xmlns:a16="http://schemas.microsoft.com/office/drawing/2014/main" id="{00000000-0008-0000-1300-0000D2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11" name="Text Box 15">
          <a:extLst>
            <a:ext uri="{FF2B5EF4-FFF2-40B4-BE49-F238E27FC236}">
              <a16:creationId xmlns:a16="http://schemas.microsoft.com/office/drawing/2014/main" id="{00000000-0008-0000-1300-0000D3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12" name="Text Box 15">
          <a:extLst>
            <a:ext uri="{FF2B5EF4-FFF2-40B4-BE49-F238E27FC236}">
              <a16:creationId xmlns:a16="http://schemas.microsoft.com/office/drawing/2014/main" id="{00000000-0008-0000-1300-0000D4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13" name="Text Box 15">
          <a:extLst>
            <a:ext uri="{FF2B5EF4-FFF2-40B4-BE49-F238E27FC236}">
              <a16:creationId xmlns:a16="http://schemas.microsoft.com/office/drawing/2014/main" id="{00000000-0008-0000-1300-0000D5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14" name="Text Box 15">
          <a:extLst>
            <a:ext uri="{FF2B5EF4-FFF2-40B4-BE49-F238E27FC236}">
              <a16:creationId xmlns:a16="http://schemas.microsoft.com/office/drawing/2014/main" id="{00000000-0008-0000-1300-0000D6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15" name="Text Box 15">
          <a:extLst>
            <a:ext uri="{FF2B5EF4-FFF2-40B4-BE49-F238E27FC236}">
              <a16:creationId xmlns:a16="http://schemas.microsoft.com/office/drawing/2014/main" id="{00000000-0008-0000-1300-0000D7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16" name="Text Box 15">
          <a:extLst>
            <a:ext uri="{FF2B5EF4-FFF2-40B4-BE49-F238E27FC236}">
              <a16:creationId xmlns:a16="http://schemas.microsoft.com/office/drawing/2014/main" id="{00000000-0008-0000-1300-0000D8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17" name="Text Box 15">
          <a:extLst>
            <a:ext uri="{FF2B5EF4-FFF2-40B4-BE49-F238E27FC236}">
              <a16:creationId xmlns:a16="http://schemas.microsoft.com/office/drawing/2014/main" id="{00000000-0008-0000-1300-0000D9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18" name="Text Box 15">
          <a:extLst>
            <a:ext uri="{FF2B5EF4-FFF2-40B4-BE49-F238E27FC236}">
              <a16:creationId xmlns:a16="http://schemas.microsoft.com/office/drawing/2014/main" id="{00000000-0008-0000-1300-0000DA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19" name="Text Box 15">
          <a:extLst>
            <a:ext uri="{FF2B5EF4-FFF2-40B4-BE49-F238E27FC236}">
              <a16:creationId xmlns:a16="http://schemas.microsoft.com/office/drawing/2014/main" id="{00000000-0008-0000-1300-0000DB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20" name="Text Box 15">
          <a:extLst>
            <a:ext uri="{FF2B5EF4-FFF2-40B4-BE49-F238E27FC236}">
              <a16:creationId xmlns:a16="http://schemas.microsoft.com/office/drawing/2014/main" id="{00000000-0008-0000-1300-0000DC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21" name="Text Box 15">
          <a:extLst>
            <a:ext uri="{FF2B5EF4-FFF2-40B4-BE49-F238E27FC236}">
              <a16:creationId xmlns:a16="http://schemas.microsoft.com/office/drawing/2014/main" id="{00000000-0008-0000-1300-0000DD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22" name="Text Box 15">
          <a:extLst>
            <a:ext uri="{FF2B5EF4-FFF2-40B4-BE49-F238E27FC236}">
              <a16:creationId xmlns:a16="http://schemas.microsoft.com/office/drawing/2014/main" id="{00000000-0008-0000-1300-0000DE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23" name="Text Box 15">
          <a:extLst>
            <a:ext uri="{FF2B5EF4-FFF2-40B4-BE49-F238E27FC236}">
              <a16:creationId xmlns:a16="http://schemas.microsoft.com/office/drawing/2014/main" id="{00000000-0008-0000-1300-0000DF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24" name="Text Box 15">
          <a:extLst>
            <a:ext uri="{FF2B5EF4-FFF2-40B4-BE49-F238E27FC236}">
              <a16:creationId xmlns:a16="http://schemas.microsoft.com/office/drawing/2014/main" id="{00000000-0008-0000-1300-0000E0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25" name="Text Box 15">
          <a:extLst>
            <a:ext uri="{FF2B5EF4-FFF2-40B4-BE49-F238E27FC236}">
              <a16:creationId xmlns:a16="http://schemas.microsoft.com/office/drawing/2014/main" id="{00000000-0008-0000-1300-0000E1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26" name="Text Box 15">
          <a:extLst>
            <a:ext uri="{FF2B5EF4-FFF2-40B4-BE49-F238E27FC236}">
              <a16:creationId xmlns:a16="http://schemas.microsoft.com/office/drawing/2014/main" id="{00000000-0008-0000-1300-0000E2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27" name="Text Box 15">
          <a:extLst>
            <a:ext uri="{FF2B5EF4-FFF2-40B4-BE49-F238E27FC236}">
              <a16:creationId xmlns:a16="http://schemas.microsoft.com/office/drawing/2014/main" id="{00000000-0008-0000-1300-0000E3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28" name="Text Box 15">
          <a:extLst>
            <a:ext uri="{FF2B5EF4-FFF2-40B4-BE49-F238E27FC236}">
              <a16:creationId xmlns:a16="http://schemas.microsoft.com/office/drawing/2014/main" id="{00000000-0008-0000-1300-0000E4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29" name="Text Box 15">
          <a:extLst>
            <a:ext uri="{FF2B5EF4-FFF2-40B4-BE49-F238E27FC236}">
              <a16:creationId xmlns:a16="http://schemas.microsoft.com/office/drawing/2014/main" id="{00000000-0008-0000-1300-0000E5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30" name="Text Box 15">
          <a:extLst>
            <a:ext uri="{FF2B5EF4-FFF2-40B4-BE49-F238E27FC236}">
              <a16:creationId xmlns:a16="http://schemas.microsoft.com/office/drawing/2014/main" id="{00000000-0008-0000-1300-0000E6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31" name="Text Box 15">
          <a:extLst>
            <a:ext uri="{FF2B5EF4-FFF2-40B4-BE49-F238E27FC236}">
              <a16:creationId xmlns:a16="http://schemas.microsoft.com/office/drawing/2014/main" id="{00000000-0008-0000-1300-0000E7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32" name="Text Box 15">
          <a:extLst>
            <a:ext uri="{FF2B5EF4-FFF2-40B4-BE49-F238E27FC236}">
              <a16:creationId xmlns:a16="http://schemas.microsoft.com/office/drawing/2014/main" id="{00000000-0008-0000-1300-0000E8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33" name="Text Box 15">
          <a:extLst>
            <a:ext uri="{FF2B5EF4-FFF2-40B4-BE49-F238E27FC236}">
              <a16:creationId xmlns:a16="http://schemas.microsoft.com/office/drawing/2014/main" id="{00000000-0008-0000-1300-0000E9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34" name="Text Box 15">
          <a:extLst>
            <a:ext uri="{FF2B5EF4-FFF2-40B4-BE49-F238E27FC236}">
              <a16:creationId xmlns:a16="http://schemas.microsoft.com/office/drawing/2014/main" id="{00000000-0008-0000-1300-0000EA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635" name="Text Box 15">
          <a:extLst>
            <a:ext uri="{FF2B5EF4-FFF2-40B4-BE49-F238E27FC236}">
              <a16:creationId xmlns:a16="http://schemas.microsoft.com/office/drawing/2014/main" id="{00000000-0008-0000-1300-0000EB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636" name="Text Box 15">
          <a:extLst>
            <a:ext uri="{FF2B5EF4-FFF2-40B4-BE49-F238E27FC236}">
              <a16:creationId xmlns:a16="http://schemas.microsoft.com/office/drawing/2014/main" id="{00000000-0008-0000-1300-0000EC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637" name="Text Box 15">
          <a:extLst>
            <a:ext uri="{FF2B5EF4-FFF2-40B4-BE49-F238E27FC236}">
              <a16:creationId xmlns:a16="http://schemas.microsoft.com/office/drawing/2014/main" id="{00000000-0008-0000-1300-0000ED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638" name="Text Box 15">
          <a:extLst>
            <a:ext uri="{FF2B5EF4-FFF2-40B4-BE49-F238E27FC236}">
              <a16:creationId xmlns:a16="http://schemas.microsoft.com/office/drawing/2014/main" id="{00000000-0008-0000-1300-0000EE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639" name="Text Box 15">
          <a:extLst>
            <a:ext uri="{FF2B5EF4-FFF2-40B4-BE49-F238E27FC236}">
              <a16:creationId xmlns:a16="http://schemas.microsoft.com/office/drawing/2014/main" id="{00000000-0008-0000-1300-0000EF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640" name="Text Box 15">
          <a:extLst>
            <a:ext uri="{FF2B5EF4-FFF2-40B4-BE49-F238E27FC236}">
              <a16:creationId xmlns:a16="http://schemas.microsoft.com/office/drawing/2014/main" id="{00000000-0008-0000-1300-0000F019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41" name="Text Box 15">
          <a:extLst>
            <a:ext uri="{FF2B5EF4-FFF2-40B4-BE49-F238E27FC236}">
              <a16:creationId xmlns:a16="http://schemas.microsoft.com/office/drawing/2014/main" id="{00000000-0008-0000-1300-0000F1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42" name="Text Box 15">
          <a:extLst>
            <a:ext uri="{FF2B5EF4-FFF2-40B4-BE49-F238E27FC236}">
              <a16:creationId xmlns:a16="http://schemas.microsoft.com/office/drawing/2014/main" id="{00000000-0008-0000-1300-0000F2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43" name="Text Box 15">
          <a:extLst>
            <a:ext uri="{FF2B5EF4-FFF2-40B4-BE49-F238E27FC236}">
              <a16:creationId xmlns:a16="http://schemas.microsoft.com/office/drawing/2014/main" id="{00000000-0008-0000-1300-0000F3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44" name="Text Box 15">
          <a:extLst>
            <a:ext uri="{FF2B5EF4-FFF2-40B4-BE49-F238E27FC236}">
              <a16:creationId xmlns:a16="http://schemas.microsoft.com/office/drawing/2014/main" id="{00000000-0008-0000-1300-0000F4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45" name="Text Box 15">
          <a:extLst>
            <a:ext uri="{FF2B5EF4-FFF2-40B4-BE49-F238E27FC236}">
              <a16:creationId xmlns:a16="http://schemas.microsoft.com/office/drawing/2014/main" id="{00000000-0008-0000-1300-0000F5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46" name="Text Box 15">
          <a:extLst>
            <a:ext uri="{FF2B5EF4-FFF2-40B4-BE49-F238E27FC236}">
              <a16:creationId xmlns:a16="http://schemas.microsoft.com/office/drawing/2014/main" id="{00000000-0008-0000-1300-0000F6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47" name="Text Box 15">
          <a:extLst>
            <a:ext uri="{FF2B5EF4-FFF2-40B4-BE49-F238E27FC236}">
              <a16:creationId xmlns:a16="http://schemas.microsoft.com/office/drawing/2014/main" id="{00000000-0008-0000-1300-0000F7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48" name="Text Box 15">
          <a:extLst>
            <a:ext uri="{FF2B5EF4-FFF2-40B4-BE49-F238E27FC236}">
              <a16:creationId xmlns:a16="http://schemas.microsoft.com/office/drawing/2014/main" id="{00000000-0008-0000-1300-0000F8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49" name="Text Box 15">
          <a:extLst>
            <a:ext uri="{FF2B5EF4-FFF2-40B4-BE49-F238E27FC236}">
              <a16:creationId xmlns:a16="http://schemas.microsoft.com/office/drawing/2014/main" id="{00000000-0008-0000-1300-0000F9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50" name="Text Box 15">
          <a:extLst>
            <a:ext uri="{FF2B5EF4-FFF2-40B4-BE49-F238E27FC236}">
              <a16:creationId xmlns:a16="http://schemas.microsoft.com/office/drawing/2014/main" id="{00000000-0008-0000-1300-0000FA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51" name="Text Box 15">
          <a:extLst>
            <a:ext uri="{FF2B5EF4-FFF2-40B4-BE49-F238E27FC236}">
              <a16:creationId xmlns:a16="http://schemas.microsoft.com/office/drawing/2014/main" id="{00000000-0008-0000-1300-0000FB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52" name="Text Box 15">
          <a:extLst>
            <a:ext uri="{FF2B5EF4-FFF2-40B4-BE49-F238E27FC236}">
              <a16:creationId xmlns:a16="http://schemas.microsoft.com/office/drawing/2014/main" id="{00000000-0008-0000-1300-0000FC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53" name="Text Box 15">
          <a:extLst>
            <a:ext uri="{FF2B5EF4-FFF2-40B4-BE49-F238E27FC236}">
              <a16:creationId xmlns:a16="http://schemas.microsoft.com/office/drawing/2014/main" id="{00000000-0008-0000-1300-0000FD19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54" name="Text Box 15">
          <a:extLst>
            <a:ext uri="{FF2B5EF4-FFF2-40B4-BE49-F238E27FC236}">
              <a16:creationId xmlns:a16="http://schemas.microsoft.com/office/drawing/2014/main" id="{00000000-0008-0000-1300-0000FE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55" name="Text Box 15">
          <a:extLst>
            <a:ext uri="{FF2B5EF4-FFF2-40B4-BE49-F238E27FC236}">
              <a16:creationId xmlns:a16="http://schemas.microsoft.com/office/drawing/2014/main" id="{00000000-0008-0000-1300-0000FF19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56" name="Text Box 15">
          <a:extLst>
            <a:ext uri="{FF2B5EF4-FFF2-40B4-BE49-F238E27FC236}">
              <a16:creationId xmlns:a16="http://schemas.microsoft.com/office/drawing/2014/main" id="{00000000-0008-0000-1300-000000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57" name="Text Box 15">
          <a:extLst>
            <a:ext uri="{FF2B5EF4-FFF2-40B4-BE49-F238E27FC236}">
              <a16:creationId xmlns:a16="http://schemas.microsoft.com/office/drawing/2014/main" id="{00000000-0008-0000-1300-000001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58" name="Text Box 15">
          <a:extLst>
            <a:ext uri="{FF2B5EF4-FFF2-40B4-BE49-F238E27FC236}">
              <a16:creationId xmlns:a16="http://schemas.microsoft.com/office/drawing/2014/main" id="{00000000-0008-0000-1300-000002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59" name="Text Box 15">
          <a:extLst>
            <a:ext uri="{FF2B5EF4-FFF2-40B4-BE49-F238E27FC236}">
              <a16:creationId xmlns:a16="http://schemas.microsoft.com/office/drawing/2014/main" id="{00000000-0008-0000-1300-000003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60" name="Text Box 15">
          <a:extLst>
            <a:ext uri="{FF2B5EF4-FFF2-40B4-BE49-F238E27FC236}">
              <a16:creationId xmlns:a16="http://schemas.microsoft.com/office/drawing/2014/main" id="{00000000-0008-0000-1300-000004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61" name="Text Box 15">
          <a:extLst>
            <a:ext uri="{FF2B5EF4-FFF2-40B4-BE49-F238E27FC236}">
              <a16:creationId xmlns:a16="http://schemas.microsoft.com/office/drawing/2014/main" id="{00000000-0008-0000-1300-000005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62" name="Text Box 15">
          <a:extLst>
            <a:ext uri="{FF2B5EF4-FFF2-40B4-BE49-F238E27FC236}">
              <a16:creationId xmlns:a16="http://schemas.microsoft.com/office/drawing/2014/main" id="{00000000-0008-0000-1300-000006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63" name="Text Box 15">
          <a:extLst>
            <a:ext uri="{FF2B5EF4-FFF2-40B4-BE49-F238E27FC236}">
              <a16:creationId xmlns:a16="http://schemas.microsoft.com/office/drawing/2014/main" id="{00000000-0008-0000-1300-000007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64" name="Text Box 15">
          <a:extLst>
            <a:ext uri="{FF2B5EF4-FFF2-40B4-BE49-F238E27FC236}">
              <a16:creationId xmlns:a16="http://schemas.microsoft.com/office/drawing/2014/main" id="{00000000-0008-0000-1300-000008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65" name="Text Box 15">
          <a:extLst>
            <a:ext uri="{FF2B5EF4-FFF2-40B4-BE49-F238E27FC236}">
              <a16:creationId xmlns:a16="http://schemas.microsoft.com/office/drawing/2014/main" id="{00000000-0008-0000-1300-000009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66" name="Text Box 15">
          <a:extLst>
            <a:ext uri="{FF2B5EF4-FFF2-40B4-BE49-F238E27FC236}">
              <a16:creationId xmlns:a16="http://schemas.microsoft.com/office/drawing/2014/main" id="{00000000-0008-0000-1300-00000A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67" name="Text Box 15">
          <a:extLst>
            <a:ext uri="{FF2B5EF4-FFF2-40B4-BE49-F238E27FC236}">
              <a16:creationId xmlns:a16="http://schemas.microsoft.com/office/drawing/2014/main" id="{00000000-0008-0000-1300-00000B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68" name="Text Box 15">
          <a:extLst>
            <a:ext uri="{FF2B5EF4-FFF2-40B4-BE49-F238E27FC236}">
              <a16:creationId xmlns:a16="http://schemas.microsoft.com/office/drawing/2014/main" id="{00000000-0008-0000-1300-00000C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69" name="Text Box 15">
          <a:extLst>
            <a:ext uri="{FF2B5EF4-FFF2-40B4-BE49-F238E27FC236}">
              <a16:creationId xmlns:a16="http://schemas.microsoft.com/office/drawing/2014/main" id="{00000000-0008-0000-1300-00000D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70" name="Text Box 15">
          <a:extLst>
            <a:ext uri="{FF2B5EF4-FFF2-40B4-BE49-F238E27FC236}">
              <a16:creationId xmlns:a16="http://schemas.microsoft.com/office/drawing/2014/main" id="{00000000-0008-0000-1300-00000E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671" name="Text Box 15">
          <a:extLst>
            <a:ext uri="{FF2B5EF4-FFF2-40B4-BE49-F238E27FC236}">
              <a16:creationId xmlns:a16="http://schemas.microsoft.com/office/drawing/2014/main" id="{00000000-0008-0000-1300-00000F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672" name="Text Box 15">
          <a:extLst>
            <a:ext uri="{FF2B5EF4-FFF2-40B4-BE49-F238E27FC236}">
              <a16:creationId xmlns:a16="http://schemas.microsoft.com/office/drawing/2014/main" id="{00000000-0008-0000-1300-000010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673" name="Text Box 15">
          <a:extLst>
            <a:ext uri="{FF2B5EF4-FFF2-40B4-BE49-F238E27FC236}">
              <a16:creationId xmlns:a16="http://schemas.microsoft.com/office/drawing/2014/main" id="{00000000-0008-0000-1300-000011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674" name="Text Box 15">
          <a:extLst>
            <a:ext uri="{FF2B5EF4-FFF2-40B4-BE49-F238E27FC236}">
              <a16:creationId xmlns:a16="http://schemas.microsoft.com/office/drawing/2014/main" id="{00000000-0008-0000-1300-000012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675" name="Text Box 15">
          <a:extLst>
            <a:ext uri="{FF2B5EF4-FFF2-40B4-BE49-F238E27FC236}">
              <a16:creationId xmlns:a16="http://schemas.microsoft.com/office/drawing/2014/main" id="{00000000-0008-0000-1300-000013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676" name="Text Box 15">
          <a:extLst>
            <a:ext uri="{FF2B5EF4-FFF2-40B4-BE49-F238E27FC236}">
              <a16:creationId xmlns:a16="http://schemas.microsoft.com/office/drawing/2014/main" id="{00000000-0008-0000-1300-000014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77" name="Text Box 15">
          <a:extLst>
            <a:ext uri="{FF2B5EF4-FFF2-40B4-BE49-F238E27FC236}">
              <a16:creationId xmlns:a16="http://schemas.microsoft.com/office/drawing/2014/main" id="{00000000-0008-0000-1300-000015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78" name="Text Box 15">
          <a:extLst>
            <a:ext uri="{FF2B5EF4-FFF2-40B4-BE49-F238E27FC236}">
              <a16:creationId xmlns:a16="http://schemas.microsoft.com/office/drawing/2014/main" id="{00000000-0008-0000-1300-000016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79" name="Text Box 15">
          <a:extLst>
            <a:ext uri="{FF2B5EF4-FFF2-40B4-BE49-F238E27FC236}">
              <a16:creationId xmlns:a16="http://schemas.microsoft.com/office/drawing/2014/main" id="{00000000-0008-0000-1300-000017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80" name="Text Box 15">
          <a:extLst>
            <a:ext uri="{FF2B5EF4-FFF2-40B4-BE49-F238E27FC236}">
              <a16:creationId xmlns:a16="http://schemas.microsoft.com/office/drawing/2014/main" id="{00000000-0008-0000-1300-000018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81" name="Text Box 15">
          <a:extLst>
            <a:ext uri="{FF2B5EF4-FFF2-40B4-BE49-F238E27FC236}">
              <a16:creationId xmlns:a16="http://schemas.microsoft.com/office/drawing/2014/main" id="{00000000-0008-0000-1300-000019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82" name="Text Box 15">
          <a:extLst>
            <a:ext uri="{FF2B5EF4-FFF2-40B4-BE49-F238E27FC236}">
              <a16:creationId xmlns:a16="http://schemas.microsoft.com/office/drawing/2014/main" id="{00000000-0008-0000-1300-00001A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83" name="Text Box 15">
          <a:extLst>
            <a:ext uri="{FF2B5EF4-FFF2-40B4-BE49-F238E27FC236}">
              <a16:creationId xmlns:a16="http://schemas.microsoft.com/office/drawing/2014/main" id="{00000000-0008-0000-1300-00001B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84" name="Text Box 15">
          <a:extLst>
            <a:ext uri="{FF2B5EF4-FFF2-40B4-BE49-F238E27FC236}">
              <a16:creationId xmlns:a16="http://schemas.microsoft.com/office/drawing/2014/main" id="{00000000-0008-0000-1300-00001C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85" name="Text Box 15">
          <a:extLst>
            <a:ext uri="{FF2B5EF4-FFF2-40B4-BE49-F238E27FC236}">
              <a16:creationId xmlns:a16="http://schemas.microsoft.com/office/drawing/2014/main" id="{00000000-0008-0000-1300-00001D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86" name="Text Box 15">
          <a:extLst>
            <a:ext uri="{FF2B5EF4-FFF2-40B4-BE49-F238E27FC236}">
              <a16:creationId xmlns:a16="http://schemas.microsoft.com/office/drawing/2014/main" id="{00000000-0008-0000-1300-00001E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87" name="Text Box 15">
          <a:extLst>
            <a:ext uri="{FF2B5EF4-FFF2-40B4-BE49-F238E27FC236}">
              <a16:creationId xmlns:a16="http://schemas.microsoft.com/office/drawing/2014/main" id="{00000000-0008-0000-1300-00001F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88" name="Text Box 15">
          <a:extLst>
            <a:ext uri="{FF2B5EF4-FFF2-40B4-BE49-F238E27FC236}">
              <a16:creationId xmlns:a16="http://schemas.microsoft.com/office/drawing/2014/main" id="{00000000-0008-0000-1300-000020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89" name="Text Box 15">
          <a:extLst>
            <a:ext uri="{FF2B5EF4-FFF2-40B4-BE49-F238E27FC236}">
              <a16:creationId xmlns:a16="http://schemas.microsoft.com/office/drawing/2014/main" id="{00000000-0008-0000-1300-000021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90" name="Text Box 15">
          <a:extLst>
            <a:ext uri="{FF2B5EF4-FFF2-40B4-BE49-F238E27FC236}">
              <a16:creationId xmlns:a16="http://schemas.microsoft.com/office/drawing/2014/main" id="{00000000-0008-0000-1300-000022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91" name="Text Box 15">
          <a:extLst>
            <a:ext uri="{FF2B5EF4-FFF2-40B4-BE49-F238E27FC236}">
              <a16:creationId xmlns:a16="http://schemas.microsoft.com/office/drawing/2014/main" id="{00000000-0008-0000-1300-000023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692" name="Text Box 15">
          <a:extLst>
            <a:ext uri="{FF2B5EF4-FFF2-40B4-BE49-F238E27FC236}">
              <a16:creationId xmlns:a16="http://schemas.microsoft.com/office/drawing/2014/main" id="{00000000-0008-0000-1300-000024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93" name="Text Box 15">
          <a:extLst>
            <a:ext uri="{FF2B5EF4-FFF2-40B4-BE49-F238E27FC236}">
              <a16:creationId xmlns:a16="http://schemas.microsoft.com/office/drawing/2014/main" id="{00000000-0008-0000-1300-000025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94" name="Text Box 15">
          <a:extLst>
            <a:ext uri="{FF2B5EF4-FFF2-40B4-BE49-F238E27FC236}">
              <a16:creationId xmlns:a16="http://schemas.microsoft.com/office/drawing/2014/main" id="{00000000-0008-0000-1300-000026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95" name="Text Box 15">
          <a:extLst>
            <a:ext uri="{FF2B5EF4-FFF2-40B4-BE49-F238E27FC236}">
              <a16:creationId xmlns:a16="http://schemas.microsoft.com/office/drawing/2014/main" id="{00000000-0008-0000-1300-000027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96" name="Text Box 15">
          <a:extLst>
            <a:ext uri="{FF2B5EF4-FFF2-40B4-BE49-F238E27FC236}">
              <a16:creationId xmlns:a16="http://schemas.microsoft.com/office/drawing/2014/main" id="{00000000-0008-0000-1300-000028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97" name="Text Box 15">
          <a:extLst>
            <a:ext uri="{FF2B5EF4-FFF2-40B4-BE49-F238E27FC236}">
              <a16:creationId xmlns:a16="http://schemas.microsoft.com/office/drawing/2014/main" id="{00000000-0008-0000-1300-000029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98" name="Text Box 15">
          <a:extLst>
            <a:ext uri="{FF2B5EF4-FFF2-40B4-BE49-F238E27FC236}">
              <a16:creationId xmlns:a16="http://schemas.microsoft.com/office/drawing/2014/main" id="{00000000-0008-0000-1300-00002A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699" name="Text Box 15">
          <a:extLst>
            <a:ext uri="{FF2B5EF4-FFF2-40B4-BE49-F238E27FC236}">
              <a16:creationId xmlns:a16="http://schemas.microsoft.com/office/drawing/2014/main" id="{00000000-0008-0000-1300-00002B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00" name="Text Box 15">
          <a:extLst>
            <a:ext uri="{FF2B5EF4-FFF2-40B4-BE49-F238E27FC236}">
              <a16:creationId xmlns:a16="http://schemas.microsoft.com/office/drawing/2014/main" id="{00000000-0008-0000-1300-00002C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01" name="Text Box 15">
          <a:extLst>
            <a:ext uri="{FF2B5EF4-FFF2-40B4-BE49-F238E27FC236}">
              <a16:creationId xmlns:a16="http://schemas.microsoft.com/office/drawing/2014/main" id="{00000000-0008-0000-1300-00002D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02" name="Text Box 15">
          <a:extLst>
            <a:ext uri="{FF2B5EF4-FFF2-40B4-BE49-F238E27FC236}">
              <a16:creationId xmlns:a16="http://schemas.microsoft.com/office/drawing/2014/main" id="{00000000-0008-0000-1300-00002E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03" name="Text Box 15">
          <a:extLst>
            <a:ext uri="{FF2B5EF4-FFF2-40B4-BE49-F238E27FC236}">
              <a16:creationId xmlns:a16="http://schemas.microsoft.com/office/drawing/2014/main" id="{00000000-0008-0000-1300-00002F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04" name="Text Box 15">
          <a:extLst>
            <a:ext uri="{FF2B5EF4-FFF2-40B4-BE49-F238E27FC236}">
              <a16:creationId xmlns:a16="http://schemas.microsoft.com/office/drawing/2014/main" id="{00000000-0008-0000-1300-000030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05" name="Text Box 15">
          <a:extLst>
            <a:ext uri="{FF2B5EF4-FFF2-40B4-BE49-F238E27FC236}">
              <a16:creationId xmlns:a16="http://schemas.microsoft.com/office/drawing/2014/main" id="{00000000-0008-0000-1300-000031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06" name="Text Box 15">
          <a:extLst>
            <a:ext uri="{FF2B5EF4-FFF2-40B4-BE49-F238E27FC236}">
              <a16:creationId xmlns:a16="http://schemas.microsoft.com/office/drawing/2014/main" id="{00000000-0008-0000-1300-000032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707" name="Text Box 15">
          <a:extLst>
            <a:ext uri="{FF2B5EF4-FFF2-40B4-BE49-F238E27FC236}">
              <a16:creationId xmlns:a16="http://schemas.microsoft.com/office/drawing/2014/main" id="{00000000-0008-0000-1300-000033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708" name="Text Box 15">
          <a:extLst>
            <a:ext uri="{FF2B5EF4-FFF2-40B4-BE49-F238E27FC236}">
              <a16:creationId xmlns:a16="http://schemas.microsoft.com/office/drawing/2014/main" id="{00000000-0008-0000-1300-000034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709" name="Text Box 15">
          <a:extLst>
            <a:ext uri="{FF2B5EF4-FFF2-40B4-BE49-F238E27FC236}">
              <a16:creationId xmlns:a16="http://schemas.microsoft.com/office/drawing/2014/main" id="{00000000-0008-0000-1300-000035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710" name="Text Box 15">
          <a:extLst>
            <a:ext uri="{FF2B5EF4-FFF2-40B4-BE49-F238E27FC236}">
              <a16:creationId xmlns:a16="http://schemas.microsoft.com/office/drawing/2014/main" id="{00000000-0008-0000-1300-000036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711" name="Text Box 15">
          <a:extLst>
            <a:ext uri="{FF2B5EF4-FFF2-40B4-BE49-F238E27FC236}">
              <a16:creationId xmlns:a16="http://schemas.microsoft.com/office/drawing/2014/main" id="{00000000-0008-0000-1300-000037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712" name="Text Box 15">
          <a:extLst>
            <a:ext uri="{FF2B5EF4-FFF2-40B4-BE49-F238E27FC236}">
              <a16:creationId xmlns:a16="http://schemas.microsoft.com/office/drawing/2014/main" id="{00000000-0008-0000-1300-000038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713" name="Text Box 15">
          <a:extLst>
            <a:ext uri="{FF2B5EF4-FFF2-40B4-BE49-F238E27FC236}">
              <a16:creationId xmlns:a16="http://schemas.microsoft.com/office/drawing/2014/main" id="{00000000-0008-0000-1300-0000391A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714" name="Text Box 15">
          <a:extLst>
            <a:ext uri="{FF2B5EF4-FFF2-40B4-BE49-F238E27FC236}">
              <a16:creationId xmlns:a16="http://schemas.microsoft.com/office/drawing/2014/main" id="{00000000-0008-0000-1300-00003A1A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19</xdr:row>
      <xdr:rowOff>0</xdr:rowOff>
    </xdr:from>
    <xdr:ext cx="85725" cy="224090"/>
    <xdr:sp macro="" textlink="">
      <xdr:nvSpPr>
        <xdr:cNvPr id="6715" name="Text Box 15">
          <a:extLst>
            <a:ext uri="{FF2B5EF4-FFF2-40B4-BE49-F238E27FC236}">
              <a16:creationId xmlns:a16="http://schemas.microsoft.com/office/drawing/2014/main" id="{00000000-0008-0000-1300-00003B1A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16" name="Text Box 15">
          <a:extLst>
            <a:ext uri="{FF2B5EF4-FFF2-40B4-BE49-F238E27FC236}">
              <a16:creationId xmlns:a16="http://schemas.microsoft.com/office/drawing/2014/main" id="{00000000-0008-0000-1300-00003C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17" name="Text Box 15">
          <a:extLst>
            <a:ext uri="{FF2B5EF4-FFF2-40B4-BE49-F238E27FC236}">
              <a16:creationId xmlns:a16="http://schemas.microsoft.com/office/drawing/2014/main" id="{00000000-0008-0000-1300-00003D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18" name="Text Box 15">
          <a:extLst>
            <a:ext uri="{FF2B5EF4-FFF2-40B4-BE49-F238E27FC236}">
              <a16:creationId xmlns:a16="http://schemas.microsoft.com/office/drawing/2014/main" id="{00000000-0008-0000-1300-00003E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19" name="Text Box 15">
          <a:extLst>
            <a:ext uri="{FF2B5EF4-FFF2-40B4-BE49-F238E27FC236}">
              <a16:creationId xmlns:a16="http://schemas.microsoft.com/office/drawing/2014/main" id="{00000000-0008-0000-1300-00003F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20" name="Text Box 15">
          <a:extLst>
            <a:ext uri="{FF2B5EF4-FFF2-40B4-BE49-F238E27FC236}">
              <a16:creationId xmlns:a16="http://schemas.microsoft.com/office/drawing/2014/main" id="{00000000-0008-0000-1300-000040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21" name="Text Box 15">
          <a:extLst>
            <a:ext uri="{FF2B5EF4-FFF2-40B4-BE49-F238E27FC236}">
              <a16:creationId xmlns:a16="http://schemas.microsoft.com/office/drawing/2014/main" id="{00000000-0008-0000-1300-000041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22" name="Text Box 15">
          <a:extLst>
            <a:ext uri="{FF2B5EF4-FFF2-40B4-BE49-F238E27FC236}">
              <a16:creationId xmlns:a16="http://schemas.microsoft.com/office/drawing/2014/main" id="{00000000-0008-0000-1300-000042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23" name="Text Box 15">
          <a:extLst>
            <a:ext uri="{FF2B5EF4-FFF2-40B4-BE49-F238E27FC236}">
              <a16:creationId xmlns:a16="http://schemas.microsoft.com/office/drawing/2014/main" id="{00000000-0008-0000-1300-000043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24" name="Text Box 15">
          <a:extLst>
            <a:ext uri="{FF2B5EF4-FFF2-40B4-BE49-F238E27FC236}">
              <a16:creationId xmlns:a16="http://schemas.microsoft.com/office/drawing/2014/main" id="{00000000-0008-0000-1300-000044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25" name="Text Box 15">
          <a:extLst>
            <a:ext uri="{FF2B5EF4-FFF2-40B4-BE49-F238E27FC236}">
              <a16:creationId xmlns:a16="http://schemas.microsoft.com/office/drawing/2014/main" id="{00000000-0008-0000-1300-000045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26" name="Text Box 15">
          <a:extLst>
            <a:ext uri="{FF2B5EF4-FFF2-40B4-BE49-F238E27FC236}">
              <a16:creationId xmlns:a16="http://schemas.microsoft.com/office/drawing/2014/main" id="{00000000-0008-0000-1300-000046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27" name="Text Box 15">
          <a:extLst>
            <a:ext uri="{FF2B5EF4-FFF2-40B4-BE49-F238E27FC236}">
              <a16:creationId xmlns:a16="http://schemas.microsoft.com/office/drawing/2014/main" id="{00000000-0008-0000-1300-000047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28" name="Text Box 15">
          <a:extLst>
            <a:ext uri="{FF2B5EF4-FFF2-40B4-BE49-F238E27FC236}">
              <a16:creationId xmlns:a16="http://schemas.microsoft.com/office/drawing/2014/main" id="{00000000-0008-0000-1300-000048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29" name="Text Box 15">
          <a:extLst>
            <a:ext uri="{FF2B5EF4-FFF2-40B4-BE49-F238E27FC236}">
              <a16:creationId xmlns:a16="http://schemas.microsoft.com/office/drawing/2014/main" id="{00000000-0008-0000-1300-000049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30" name="Text Box 15">
          <a:extLst>
            <a:ext uri="{FF2B5EF4-FFF2-40B4-BE49-F238E27FC236}">
              <a16:creationId xmlns:a16="http://schemas.microsoft.com/office/drawing/2014/main" id="{00000000-0008-0000-1300-00004A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31" name="Text Box 15">
          <a:extLst>
            <a:ext uri="{FF2B5EF4-FFF2-40B4-BE49-F238E27FC236}">
              <a16:creationId xmlns:a16="http://schemas.microsoft.com/office/drawing/2014/main" id="{00000000-0008-0000-1300-00004B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32" name="Text Box 15">
          <a:extLst>
            <a:ext uri="{FF2B5EF4-FFF2-40B4-BE49-F238E27FC236}">
              <a16:creationId xmlns:a16="http://schemas.microsoft.com/office/drawing/2014/main" id="{00000000-0008-0000-1300-00004C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33" name="Text Box 15">
          <a:extLst>
            <a:ext uri="{FF2B5EF4-FFF2-40B4-BE49-F238E27FC236}">
              <a16:creationId xmlns:a16="http://schemas.microsoft.com/office/drawing/2014/main" id="{00000000-0008-0000-1300-00004D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34" name="Text Box 15">
          <a:extLst>
            <a:ext uri="{FF2B5EF4-FFF2-40B4-BE49-F238E27FC236}">
              <a16:creationId xmlns:a16="http://schemas.microsoft.com/office/drawing/2014/main" id="{00000000-0008-0000-1300-00004E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35" name="Text Box 15">
          <a:extLst>
            <a:ext uri="{FF2B5EF4-FFF2-40B4-BE49-F238E27FC236}">
              <a16:creationId xmlns:a16="http://schemas.microsoft.com/office/drawing/2014/main" id="{00000000-0008-0000-1300-00004F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36" name="Text Box 15">
          <a:extLst>
            <a:ext uri="{FF2B5EF4-FFF2-40B4-BE49-F238E27FC236}">
              <a16:creationId xmlns:a16="http://schemas.microsoft.com/office/drawing/2014/main" id="{00000000-0008-0000-1300-000050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37" name="Text Box 15">
          <a:extLst>
            <a:ext uri="{FF2B5EF4-FFF2-40B4-BE49-F238E27FC236}">
              <a16:creationId xmlns:a16="http://schemas.microsoft.com/office/drawing/2014/main" id="{00000000-0008-0000-1300-000051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38" name="Text Box 15">
          <a:extLst>
            <a:ext uri="{FF2B5EF4-FFF2-40B4-BE49-F238E27FC236}">
              <a16:creationId xmlns:a16="http://schemas.microsoft.com/office/drawing/2014/main" id="{00000000-0008-0000-1300-000052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39" name="Text Box 15">
          <a:extLst>
            <a:ext uri="{FF2B5EF4-FFF2-40B4-BE49-F238E27FC236}">
              <a16:creationId xmlns:a16="http://schemas.microsoft.com/office/drawing/2014/main" id="{00000000-0008-0000-1300-000053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40" name="Text Box 15">
          <a:extLst>
            <a:ext uri="{FF2B5EF4-FFF2-40B4-BE49-F238E27FC236}">
              <a16:creationId xmlns:a16="http://schemas.microsoft.com/office/drawing/2014/main" id="{00000000-0008-0000-1300-000054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41" name="Text Box 15">
          <a:extLst>
            <a:ext uri="{FF2B5EF4-FFF2-40B4-BE49-F238E27FC236}">
              <a16:creationId xmlns:a16="http://schemas.microsoft.com/office/drawing/2014/main" id="{00000000-0008-0000-1300-000055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42" name="Text Box 15">
          <a:extLst>
            <a:ext uri="{FF2B5EF4-FFF2-40B4-BE49-F238E27FC236}">
              <a16:creationId xmlns:a16="http://schemas.microsoft.com/office/drawing/2014/main" id="{00000000-0008-0000-1300-000056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43" name="Text Box 15">
          <a:extLst>
            <a:ext uri="{FF2B5EF4-FFF2-40B4-BE49-F238E27FC236}">
              <a16:creationId xmlns:a16="http://schemas.microsoft.com/office/drawing/2014/main" id="{00000000-0008-0000-1300-000057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44" name="Text Box 15">
          <a:extLst>
            <a:ext uri="{FF2B5EF4-FFF2-40B4-BE49-F238E27FC236}">
              <a16:creationId xmlns:a16="http://schemas.microsoft.com/office/drawing/2014/main" id="{00000000-0008-0000-1300-000058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45" name="Text Box 15">
          <a:extLst>
            <a:ext uri="{FF2B5EF4-FFF2-40B4-BE49-F238E27FC236}">
              <a16:creationId xmlns:a16="http://schemas.microsoft.com/office/drawing/2014/main" id="{00000000-0008-0000-1300-000059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46" name="Text Box 15">
          <a:extLst>
            <a:ext uri="{FF2B5EF4-FFF2-40B4-BE49-F238E27FC236}">
              <a16:creationId xmlns:a16="http://schemas.microsoft.com/office/drawing/2014/main" id="{00000000-0008-0000-1300-00005A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47" name="Text Box 15">
          <a:extLst>
            <a:ext uri="{FF2B5EF4-FFF2-40B4-BE49-F238E27FC236}">
              <a16:creationId xmlns:a16="http://schemas.microsoft.com/office/drawing/2014/main" id="{00000000-0008-0000-1300-00005B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48" name="Text Box 15">
          <a:extLst>
            <a:ext uri="{FF2B5EF4-FFF2-40B4-BE49-F238E27FC236}">
              <a16:creationId xmlns:a16="http://schemas.microsoft.com/office/drawing/2014/main" id="{00000000-0008-0000-1300-00005C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49" name="Text Box 15">
          <a:extLst>
            <a:ext uri="{FF2B5EF4-FFF2-40B4-BE49-F238E27FC236}">
              <a16:creationId xmlns:a16="http://schemas.microsoft.com/office/drawing/2014/main" id="{00000000-0008-0000-1300-00005D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50" name="Text Box 15">
          <a:extLst>
            <a:ext uri="{FF2B5EF4-FFF2-40B4-BE49-F238E27FC236}">
              <a16:creationId xmlns:a16="http://schemas.microsoft.com/office/drawing/2014/main" id="{00000000-0008-0000-1300-00005E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51" name="Text Box 15">
          <a:extLst>
            <a:ext uri="{FF2B5EF4-FFF2-40B4-BE49-F238E27FC236}">
              <a16:creationId xmlns:a16="http://schemas.microsoft.com/office/drawing/2014/main" id="{00000000-0008-0000-1300-00005F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52" name="Text Box 15">
          <a:extLst>
            <a:ext uri="{FF2B5EF4-FFF2-40B4-BE49-F238E27FC236}">
              <a16:creationId xmlns:a16="http://schemas.microsoft.com/office/drawing/2014/main" id="{00000000-0008-0000-1300-000060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53" name="Text Box 15">
          <a:extLst>
            <a:ext uri="{FF2B5EF4-FFF2-40B4-BE49-F238E27FC236}">
              <a16:creationId xmlns:a16="http://schemas.microsoft.com/office/drawing/2014/main" id="{00000000-0008-0000-1300-000061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54" name="Text Box 15">
          <a:extLst>
            <a:ext uri="{FF2B5EF4-FFF2-40B4-BE49-F238E27FC236}">
              <a16:creationId xmlns:a16="http://schemas.microsoft.com/office/drawing/2014/main" id="{00000000-0008-0000-1300-000062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55" name="Text Box 15">
          <a:extLst>
            <a:ext uri="{FF2B5EF4-FFF2-40B4-BE49-F238E27FC236}">
              <a16:creationId xmlns:a16="http://schemas.microsoft.com/office/drawing/2014/main" id="{00000000-0008-0000-1300-000063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756" name="Text Box 15">
          <a:extLst>
            <a:ext uri="{FF2B5EF4-FFF2-40B4-BE49-F238E27FC236}">
              <a16:creationId xmlns:a16="http://schemas.microsoft.com/office/drawing/2014/main" id="{00000000-0008-0000-1300-000064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757" name="Text Box 15">
          <a:extLst>
            <a:ext uri="{FF2B5EF4-FFF2-40B4-BE49-F238E27FC236}">
              <a16:creationId xmlns:a16="http://schemas.microsoft.com/office/drawing/2014/main" id="{00000000-0008-0000-1300-000065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758" name="Text Box 15">
          <a:extLst>
            <a:ext uri="{FF2B5EF4-FFF2-40B4-BE49-F238E27FC236}">
              <a16:creationId xmlns:a16="http://schemas.microsoft.com/office/drawing/2014/main" id="{00000000-0008-0000-1300-000066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59" name="Text Box 15">
          <a:extLst>
            <a:ext uri="{FF2B5EF4-FFF2-40B4-BE49-F238E27FC236}">
              <a16:creationId xmlns:a16="http://schemas.microsoft.com/office/drawing/2014/main" id="{00000000-0008-0000-1300-000067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60" name="Text Box 15">
          <a:extLst>
            <a:ext uri="{FF2B5EF4-FFF2-40B4-BE49-F238E27FC236}">
              <a16:creationId xmlns:a16="http://schemas.microsoft.com/office/drawing/2014/main" id="{00000000-0008-0000-1300-000068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61" name="Text Box 15">
          <a:extLst>
            <a:ext uri="{FF2B5EF4-FFF2-40B4-BE49-F238E27FC236}">
              <a16:creationId xmlns:a16="http://schemas.microsoft.com/office/drawing/2014/main" id="{00000000-0008-0000-1300-000069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62" name="Text Box 15">
          <a:extLst>
            <a:ext uri="{FF2B5EF4-FFF2-40B4-BE49-F238E27FC236}">
              <a16:creationId xmlns:a16="http://schemas.microsoft.com/office/drawing/2014/main" id="{00000000-0008-0000-1300-00006A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63" name="Text Box 15">
          <a:extLst>
            <a:ext uri="{FF2B5EF4-FFF2-40B4-BE49-F238E27FC236}">
              <a16:creationId xmlns:a16="http://schemas.microsoft.com/office/drawing/2014/main" id="{00000000-0008-0000-1300-00006B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64" name="Text Box 15">
          <a:extLst>
            <a:ext uri="{FF2B5EF4-FFF2-40B4-BE49-F238E27FC236}">
              <a16:creationId xmlns:a16="http://schemas.microsoft.com/office/drawing/2014/main" id="{00000000-0008-0000-1300-00006C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65" name="Text Box 15">
          <a:extLst>
            <a:ext uri="{FF2B5EF4-FFF2-40B4-BE49-F238E27FC236}">
              <a16:creationId xmlns:a16="http://schemas.microsoft.com/office/drawing/2014/main" id="{00000000-0008-0000-1300-00006D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66" name="Text Box 15">
          <a:extLst>
            <a:ext uri="{FF2B5EF4-FFF2-40B4-BE49-F238E27FC236}">
              <a16:creationId xmlns:a16="http://schemas.microsoft.com/office/drawing/2014/main" id="{00000000-0008-0000-1300-00006E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67" name="Text Box 15">
          <a:extLst>
            <a:ext uri="{FF2B5EF4-FFF2-40B4-BE49-F238E27FC236}">
              <a16:creationId xmlns:a16="http://schemas.microsoft.com/office/drawing/2014/main" id="{00000000-0008-0000-1300-00006F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68" name="Text Box 15">
          <a:extLst>
            <a:ext uri="{FF2B5EF4-FFF2-40B4-BE49-F238E27FC236}">
              <a16:creationId xmlns:a16="http://schemas.microsoft.com/office/drawing/2014/main" id="{00000000-0008-0000-1300-000070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69" name="Text Box 15">
          <a:extLst>
            <a:ext uri="{FF2B5EF4-FFF2-40B4-BE49-F238E27FC236}">
              <a16:creationId xmlns:a16="http://schemas.microsoft.com/office/drawing/2014/main" id="{00000000-0008-0000-1300-000071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70" name="Text Box 15">
          <a:extLst>
            <a:ext uri="{FF2B5EF4-FFF2-40B4-BE49-F238E27FC236}">
              <a16:creationId xmlns:a16="http://schemas.microsoft.com/office/drawing/2014/main" id="{00000000-0008-0000-1300-000072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71" name="Text Box 15">
          <a:extLst>
            <a:ext uri="{FF2B5EF4-FFF2-40B4-BE49-F238E27FC236}">
              <a16:creationId xmlns:a16="http://schemas.microsoft.com/office/drawing/2014/main" id="{00000000-0008-0000-1300-000073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72" name="Text Box 15">
          <a:extLst>
            <a:ext uri="{FF2B5EF4-FFF2-40B4-BE49-F238E27FC236}">
              <a16:creationId xmlns:a16="http://schemas.microsoft.com/office/drawing/2014/main" id="{00000000-0008-0000-1300-000074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73" name="Text Box 15">
          <a:extLst>
            <a:ext uri="{FF2B5EF4-FFF2-40B4-BE49-F238E27FC236}">
              <a16:creationId xmlns:a16="http://schemas.microsoft.com/office/drawing/2014/main" id="{00000000-0008-0000-1300-000075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74" name="Text Box 15">
          <a:extLst>
            <a:ext uri="{FF2B5EF4-FFF2-40B4-BE49-F238E27FC236}">
              <a16:creationId xmlns:a16="http://schemas.microsoft.com/office/drawing/2014/main" id="{00000000-0008-0000-1300-000076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75" name="Text Box 15">
          <a:extLst>
            <a:ext uri="{FF2B5EF4-FFF2-40B4-BE49-F238E27FC236}">
              <a16:creationId xmlns:a16="http://schemas.microsoft.com/office/drawing/2014/main" id="{00000000-0008-0000-1300-000077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76" name="Text Box 15">
          <a:extLst>
            <a:ext uri="{FF2B5EF4-FFF2-40B4-BE49-F238E27FC236}">
              <a16:creationId xmlns:a16="http://schemas.microsoft.com/office/drawing/2014/main" id="{00000000-0008-0000-1300-000078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77" name="Text Box 15">
          <a:extLst>
            <a:ext uri="{FF2B5EF4-FFF2-40B4-BE49-F238E27FC236}">
              <a16:creationId xmlns:a16="http://schemas.microsoft.com/office/drawing/2014/main" id="{00000000-0008-0000-1300-000079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78" name="Text Box 15">
          <a:extLst>
            <a:ext uri="{FF2B5EF4-FFF2-40B4-BE49-F238E27FC236}">
              <a16:creationId xmlns:a16="http://schemas.microsoft.com/office/drawing/2014/main" id="{00000000-0008-0000-1300-00007A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79" name="Text Box 15">
          <a:extLst>
            <a:ext uri="{FF2B5EF4-FFF2-40B4-BE49-F238E27FC236}">
              <a16:creationId xmlns:a16="http://schemas.microsoft.com/office/drawing/2014/main" id="{00000000-0008-0000-1300-00007B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80" name="Text Box 15">
          <a:extLst>
            <a:ext uri="{FF2B5EF4-FFF2-40B4-BE49-F238E27FC236}">
              <a16:creationId xmlns:a16="http://schemas.microsoft.com/office/drawing/2014/main" id="{00000000-0008-0000-1300-00007C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81" name="Text Box 15">
          <a:extLst>
            <a:ext uri="{FF2B5EF4-FFF2-40B4-BE49-F238E27FC236}">
              <a16:creationId xmlns:a16="http://schemas.microsoft.com/office/drawing/2014/main" id="{00000000-0008-0000-1300-00007D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82" name="Text Box 15">
          <a:extLst>
            <a:ext uri="{FF2B5EF4-FFF2-40B4-BE49-F238E27FC236}">
              <a16:creationId xmlns:a16="http://schemas.microsoft.com/office/drawing/2014/main" id="{00000000-0008-0000-1300-00007E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83" name="Text Box 15">
          <a:extLst>
            <a:ext uri="{FF2B5EF4-FFF2-40B4-BE49-F238E27FC236}">
              <a16:creationId xmlns:a16="http://schemas.microsoft.com/office/drawing/2014/main" id="{00000000-0008-0000-1300-00007F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84" name="Text Box 15">
          <a:extLst>
            <a:ext uri="{FF2B5EF4-FFF2-40B4-BE49-F238E27FC236}">
              <a16:creationId xmlns:a16="http://schemas.microsoft.com/office/drawing/2014/main" id="{00000000-0008-0000-1300-000080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85" name="Text Box 15">
          <a:extLst>
            <a:ext uri="{FF2B5EF4-FFF2-40B4-BE49-F238E27FC236}">
              <a16:creationId xmlns:a16="http://schemas.microsoft.com/office/drawing/2014/main" id="{00000000-0008-0000-1300-000081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86" name="Text Box 15">
          <a:extLst>
            <a:ext uri="{FF2B5EF4-FFF2-40B4-BE49-F238E27FC236}">
              <a16:creationId xmlns:a16="http://schemas.microsoft.com/office/drawing/2014/main" id="{00000000-0008-0000-1300-000082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87" name="Text Box 15">
          <a:extLst>
            <a:ext uri="{FF2B5EF4-FFF2-40B4-BE49-F238E27FC236}">
              <a16:creationId xmlns:a16="http://schemas.microsoft.com/office/drawing/2014/main" id="{00000000-0008-0000-1300-000083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788" name="Text Box 15">
          <a:extLst>
            <a:ext uri="{FF2B5EF4-FFF2-40B4-BE49-F238E27FC236}">
              <a16:creationId xmlns:a16="http://schemas.microsoft.com/office/drawing/2014/main" id="{00000000-0008-0000-1300-000084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789" name="Text Box 15">
          <a:extLst>
            <a:ext uri="{FF2B5EF4-FFF2-40B4-BE49-F238E27FC236}">
              <a16:creationId xmlns:a16="http://schemas.microsoft.com/office/drawing/2014/main" id="{00000000-0008-0000-1300-000085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790" name="Text Box 15">
          <a:extLst>
            <a:ext uri="{FF2B5EF4-FFF2-40B4-BE49-F238E27FC236}">
              <a16:creationId xmlns:a16="http://schemas.microsoft.com/office/drawing/2014/main" id="{00000000-0008-0000-1300-000086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791" name="Text Box 15">
          <a:extLst>
            <a:ext uri="{FF2B5EF4-FFF2-40B4-BE49-F238E27FC236}">
              <a16:creationId xmlns:a16="http://schemas.microsoft.com/office/drawing/2014/main" id="{00000000-0008-0000-1300-000087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792" name="Text Box 15">
          <a:extLst>
            <a:ext uri="{FF2B5EF4-FFF2-40B4-BE49-F238E27FC236}">
              <a16:creationId xmlns:a16="http://schemas.microsoft.com/office/drawing/2014/main" id="{00000000-0008-0000-1300-000088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793" name="Text Box 15">
          <a:extLst>
            <a:ext uri="{FF2B5EF4-FFF2-40B4-BE49-F238E27FC236}">
              <a16:creationId xmlns:a16="http://schemas.microsoft.com/office/drawing/2014/main" id="{00000000-0008-0000-1300-000089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794" name="Text Box 15">
          <a:extLst>
            <a:ext uri="{FF2B5EF4-FFF2-40B4-BE49-F238E27FC236}">
              <a16:creationId xmlns:a16="http://schemas.microsoft.com/office/drawing/2014/main" id="{00000000-0008-0000-1300-00008A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95" name="Text Box 15">
          <a:extLst>
            <a:ext uri="{FF2B5EF4-FFF2-40B4-BE49-F238E27FC236}">
              <a16:creationId xmlns:a16="http://schemas.microsoft.com/office/drawing/2014/main" id="{00000000-0008-0000-1300-00008B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96" name="Text Box 15">
          <a:extLst>
            <a:ext uri="{FF2B5EF4-FFF2-40B4-BE49-F238E27FC236}">
              <a16:creationId xmlns:a16="http://schemas.microsoft.com/office/drawing/2014/main" id="{00000000-0008-0000-1300-00008C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97" name="Text Box 15">
          <a:extLst>
            <a:ext uri="{FF2B5EF4-FFF2-40B4-BE49-F238E27FC236}">
              <a16:creationId xmlns:a16="http://schemas.microsoft.com/office/drawing/2014/main" id="{00000000-0008-0000-1300-00008D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98" name="Text Box 15">
          <a:extLst>
            <a:ext uri="{FF2B5EF4-FFF2-40B4-BE49-F238E27FC236}">
              <a16:creationId xmlns:a16="http://schemas.microsoft.com/office/drawing/2014/main" id="{00000000-0008-0000-1300-00008E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799" name="Text Box 15">
          <a:extLst>
            <a:ext uri="{FF2B5EF4-FFF2-40B4-BE49-F238E27FC236}">
              <a16:creationId xmlns:a16="http://schemas.microsoft.com/office/drawing/2014/main" id="{00000000-0008-0000-1300-00008F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00" name="Text Box 15">
          <a:extLst>
            <a:ext uri="{FF2B5EF4-FFF2-40B4-BE49-F238E27FC236}">
              <a16:creationId xmlns:a16="http://schemas.microsoft.com/office/drawing/2014/main" id="{00000000-0008-0000-1300-000090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01" name="Text Box 15">
          <a:extLst>
            <a:ext uri="{FF2B5EF4-FFF2-40B4-BE49-F238E27FC236}">
              <a16:creationId xmlns:a16="http://schemas.microsoft.com/office/drawing/2014/main" id="{00000000-0008-0000-1300-000091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02" name="Text Box 15">
          <a:extLst>
            <a:ext uri="{FF2B5EF4-FFF2-40B4-BE49-F238E27FC236}">
              <a16:creationId xmlns:a16="http://schemas.microsoft.com/office/drawing/2014/main" id="{00000000-0008-0000-1300-000092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03" name="Text Box 15">
          <a:extLst>
            <a:ext uri="{FF2B5EF4-FFF2-40B4-BE49-F238E27FC236}">
              <a16:creationId xmlns:a16="http://schemas.microsoft.com/office/drawing/2014/main" id="{00000000-0008-0000-1300-000093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04" name="Text Box 15">
          <a:extLst>
            <a:ext uri="{FF2B5EF4-FFF2-40B4-BE49-F238E27FC236}">
              <a16:creationId xmlns:a16="http://schemas.microsoft.com/office/drawing/2014/main" id="{00000000-0008-0000-1300-000094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05" name="Text Box 15">
          <a:extLst>
            <a:ext uri="{FF2B5EF4-FFF2-40B4-BE49-F238E27FC236}">
              <a16:creationId xmlns:a16="http://schemas.microsoft.com/office/drawing/2014/main" id="{00000000-0008-0000-1300-000095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06" name="Text Box 15">
          <a:extLst>
            <a:ext uri="{FF2B5EF4-FFF2-40B4-BE49-F238E27FC236}">
              <a16:creationId xmlns:a16="http://schemas.microsoft.com/office/drawing/2014/main" id="{00000000-0008-0000-1300-000096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07" name="Text Box 15">
          <a:extLst>
            <a:ext uri="{FF2B5EF4-FFF2-40B4-BE49-F238E27FC236}">
              <a16:creationId xmlns:a16="http://schemas.microsoft.com/office/drawing/2014/main" id="{00000000-0008-0000-1300-000097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08" name="Text Box 15">
          <a:extLst>
            <a:ext uri="{FF2B5EF4-FFF2-40B4-BE49-F238E27FC236}">
              <a16:creationId xmlns:a16="http://schemas.microsoft.com/office/drawing/2014/main" id="{00000000-0008-0000-1300-000098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09" name="Text Box 15">
          <a:extLst>
            <a:ext uri="{FF2B5EF4-FFF2-40B4-BE49-F238E27FC236}">
              <a16:creationId xmlns:a16="http://schemas.microsoft.com/office/drawing/2014/main" id="{00000000-0008-0000-1300-000099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10" name="Text Box 15">
          <a:extLst>
            <a:ext uri="{FF2B5EF4-FFF2-40B4-BE49-F238E27FC236}">
              <a16:creationId xmlns:a16="http://schemas.microsoft.com/office/drawing/2014/main" id="{00000000-0008-0000-1300-00009A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11" name="Text Box 15">
          <a:extLst>
            <a:ext uri="{FF2B5EF4-FFF2-40B4-BE49-F238E27FC236}">
              <a16:creationId xmlns:a16="http://schemas.microsoft.com/office/drawing/2014/main" id="{00000000-0008-0000-1300-00009B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12" name="Text Box 15">
          <a:extLst>
            <a:ext uri="{FF2B5EF4-FFF2-40B4-BE49-F238E27FC236}">
              <a16:creationId xmlns:a16="http://schemas.microsoft.com/office/drawing/2014/main" id="{00000000-0008-0000-1300-00009C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13" name="Text Box 15">
          <a:extLst>
            <a:ext uri="{FF2B5EF4-FFF2-40B4-BE49-F238E27FC236}">
              <a16:creationId xmlns:a16="http://schemas.microsoft.com/office/drawing/2014/main" id="{00000000-0008-0000-1300-00009D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14" name="Text Box 15">
          <a:extLst>
            <a:ext uri="{FF2B5EF4-FFF2-40B4-BE49-F238E27FC236}">
              <a16:creationId xmlns:a16="http://schemas.microsoft.com/office/drawing/2014/main" id="{00000000-0008-0000-1300-00009E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15" name="Text Box 15">
          <a:extLst>
            <a:ext uri="{FF2B5EF4-FFF2-40B4-BE49-F238E27FC236}">
              <a16:creationId xmlns:a16="http://schemas.microsoft.com/office/drawing/2014/main" id="{00000000-0008-0000-1300-00009F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16" name="Text Box 15">
          <a:extLst>
            <a:ext uri="{FF2B5EF4-FFF2-40B4-BE49-F238E27FC236}">
              <a16:creationId xmlns:a16="http://schemas.microsoft.com/office/drawing/2014/main" id="{00000000-0008-0000-1300-0000A0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17" name="Text Box 15">
          <a:extLst>
            <a:ext uri="{FF2B5EF4-FFF2-40B4-BE49-F238E27FC236}">
              <a16:creationId xmlns:a16="http://schemas.microsoft.com/office/drawing/2014/main" id="{00000000-0008-0000-1300-0000A1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18" name="Text Box 15">
          <a:extLst>
            <a:ext uri="{FF2B5EF4-FFF2-40B4-BE49-F238E27FC236}">
              <a16:creationId xmlns:a16="http://schemas.microsoft.com/office/drawing/2014/main" id="{00000000-0008-0000-1300-0000A2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19" name="Text Box 15">
          <a:extLst>
            <a:ext uri="{FF2B5EF4-FFF2-40B4-BE49-F238E27FC236}">
              <a16:creationId xmlns:a16="http://schemas.microsoft.com/office/drawing/2014/main" id="{00000000-0008-0000-1300-0000A3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20" name="Text Box 15">
          <a:extLst>
            <a:ext uri="{FF2B5EF4-FFF2-40B4-BE49-F238E27FC236}">
              <a16:creationId xmlns:a16="http://schemas.microsoft.com/office/drawing/2014/main" id="{00000000-0008-0000-1300-0000A4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21" name="Text Box 15">
          <a:extLst>
            <a:ext uri="{FF2B5EF4-FFF2-40B4-BE49-F238E27FC236}">
              <a16:creationId xmlns:a16="http://schemas.microsoft.com/office/drawing/2014/main" id="{00000000-0008-0000-1300-0000A5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22" name="Text Box 15">
          <a:extLst>
            <a:ext uri="{FF2B5EF4-FFF2-40B4-BE49-F238E27FC236}">
              <a16:creationId xmlns:a16="http://schemas.microsoft.com/office/drawing/2014/main" id="{00000000-0008-0000-1300-0000A6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23" name="Text Box 15">
          <a:extLst>
            <a:ext uri="{FF2B5EF4-FFF2-40B4-BE49-F238E27FC236}">
              <a16:creationId xmlns:a16="http://schemas.microsoft.com/office/drawing/2014/main" id="{00000000-0008-0000-1300-0000A7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24" name="Text Box 15">
          <a:extLst>
            <a:ext uri="{FF2B5EF4-FFF2-40B4-BE49-F238E27FC236}">
              <a16:creationId xmlns:a16="http://schemas.microsoft.com/office/drawing/2014/main" id="{00000000-0008-0000-1300-0000A8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25" name="Text Box 15">
          <a:extLst>
            <a:ext uri="{FF2B5EF4-FFF2-40B4-BE49-F238E27FC236}">
              <a16:creationId xmlns:a16="http://schemas.microsoft.com/office/drawing/2014/main" id="{00000000-0008-0000-1300-0000A9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26" name="Text Box 15">
          <a:extLst>
            <a:ext uri="{FF2B5EF4-FFF2-40B4-BE49-F238E27FC236}">
              <a16:creationId xmlns:a16="http://schemas.microsoft.com/office/drawing/2014/main" id="{00000000-0008-0000-1300-0000AA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27" name="Text Box 15">
          <a:extLst>
            <a:ext uri="{FF2B5EF4-FFF2-40B4-BE49-F238E27FC236}">
              <a16:creationId xmlns:a16="http://schemas.microsoft.com/office/drawing/2014/main" id="{00000000-0008-0000-1300-0000AB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28" name="Text Box 15">
          <a:extLst>
            <a:ext uri="{FF2B5EF4-FFF2-40B4-BE49-F238E27FC236}">
              <a16:creationId xmlns:a16="http://schemas.microsoft.com/office/drawing/2014/main" id="{00000000-0008-0000-1300-0000AC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29" name="Text Box 15">
          <a:extLst>
            <a:ext uri="{FF2B5EF4-FFF2-40B4-BE49-F238E27FC236}">
              <a16:creationId xmlns:a16="http://schemas.microsoft.com/office/drawing/2014/main" id="{00000000-0008-0000-1300-0000AD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30" name="Text Box 15">
          <a:extLst>
            <a:ext uri="{FF2B5EF4-FFF2-40B4-BE49-F238E27FC236}">
              <a16:creationId xmlns:a16="http://schemas.microsoft.com/office/drawing/2014/main" id="{00000000-0008-0000-1300-0000AE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31" name="Text Box 15">
          <a:extLst>
            <a:ext uri="{FF2B5EF4-FFF2-40B4-BE49-F238E27FC236}">
              <a16:creationId xmlns:a16="http://schemas.microsoft.com/office/drawing/2014/main" id="{00000000-0008-0000-1300-0000AF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32" name="Text Box 15">
          <a:extLst>
            <a:ext uri="{FF2B5EF4-FFF2-40B4-BE49-F238E27FC236}">
              <a16:creationId xmlns:a16="http://schemas.microsoft.com/office/drawing/2014/main" id="{00000000-0008-0000-1300-0000B0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33" name="Text Box 15">
          <a:extLst>
            <a:ext uri="{FF2B5EF4-FFF2-40B4-BE49-F238E27FC236}">
              <a16:creationId xmlns:a16="http://schemas.microsoft.com/office/drawing/2014/main" id="{00000000-0008-0000-1300-0000B1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34" name="Text Box 15">
          <a:extLst>
            <a:ext uri="{FF2B5EF4-FFF2-40B4-BE49-F238E27FC236}">
              <a16:creationId xmlns:a16="http://schemas.microsoft.com/office/drawing/2014/main" id="{00000000-0008-0000-1300-0000B2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35" name="Text Box 15">
          <a:extLst>
            <a:ext uri="{FF2B5EF4-FFF2-40B4-BE49-F238E27FC236}">
              <a16:creationId xmlns:a16="http://schemas.microsoft.com/office/drawing/2014/main" id="{00000000-0008-0000-1300-0000B3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36" name="Text Box 15">
          <a:extLst>
            <a:ext uri="{FF2B5EF4-FFF2-40B4-BE49-F238E27FC236}">
              <a16:creationId xmlns:a16="http://schemas.microsoft.com/office/drawing/2014/main" id="{00000000-0008-0000-1300-0000B4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37" name="Text Box 15">
          <a:extLst>
            <a:ext uri="{FF2B5EF4-FFF2-40B4-BE49-F238E27FC236}">
              <a16:creationId xmlns:a16="http://schemas.microsoft.com/office/drawing/2014/main" id="{00000000-0008-0000-1300-0000B5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38" name="Text Box 15">
          <a:extLst>
            <a:ext uri="{FF2B5EF4-FFF2-40B4-BE49-F238E27FC236}">
              <a16:creationId xmlns:a16="http://schemas.microsoft.com/office/drawing/2014/main" id="{00000000-0008-0000-1300-0000B6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39" name="Text Box 15">
          <a:extLst>
            <a:ext uri="{FF2B5EF4-FFF2-40B4-BE49-F238E27FC236}">
              <a16:creationId xmlns:a16="http://schemas.microsoft.com/office/drawing/2014/main" id="{00000000-0008-0000-1300-0000B7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40" name="Text Box 15">
          <a:extLst>
            <a:ext uri="{FF2B5EF4-FFF2-40B4-BE49-F238E27FC236}">
              <a16:creationId xmlns:a16="http://schemas.microsoft.com/office/drawing/2014/main" id="{00000000-0008-0000-1300-0000B8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41" name="Text Box 15">
          <a:extLst>
            <a:ext uri="{FF2B5EF4-FFF2-40B4-BE49-F238E27FC236}">
              <a16:creationId xmlns:a16="http://schemas.microsoft.com/office/drawing/2014/main" id="{00000000-0008-0000-1300-0000B9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42" name="Text Box 15">
          <a:extLst>
            <a:ext uri="{FF2B5EF4-FFF2-40B4-BE49-F238E27FC236}">
              <a16:creationId xmlns:a16="http://schemas.microsoft.com/office/drawing/2014/main" id="{00000000-0008-0000-1300-0000BA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43" name="Text Box 15">
          <a:extLst>
            <a:ext uri="{FF2B5EF4-FFF2-40B4-BE49-F238E27FC236}">
              <a16:creationId xmlns:a16="http://schemas.microsoft.com/office/drawing/2014/main" id="{00000000-0008-0000-1300-0000BB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44" name="Text Box 15">
          <a:extLst>
            <a:ext uri="{FF2B5EF4-FFF2-40B4-BE49-F238E27FC236}">
              <a16:creationId xmlns:a16="http://schemas.microsoft.com/office/drawing/2014/main" id="{00000000-0008-0000-1300-0000BC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45" name="Text Box 15">
          <a:extLst>
            <a:ext uri="{FF2B5EF4-FFF2-40B4-BE49-F238E27FC236}">
              <a16:creationId xmlns:a16="http://schemas.microsoft.com/office/drawing/2014/main" id="{00000000-0008-0000-1300-0000BD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46" name="Text Box 15">
          <a:extLst>
            <a:ext uri="{FF2B5EF4-FFF2-40B4-BE49-F238E27FC236}">
              <a16:creationId xmlns:a16="http://schemas.microsoft.com/office/drawing/2014/main" id="{00000000-0008-0000-1300-0000BE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47" name="Text Box 15">
          <a:extLst>
            <a:ext uri="{FF2B5EF4-FFF2-40B4-BE49-F238E27FC236}">
              <a16:creationId xmlns:a16="http://schemas.microsoft.com/office/drawing/2014/main" id="{00000000-0008-0000-1300-0000BF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48" name="Text Box 15">
          <a:extLst>
            <a:ext uri="{FF2B5EF4-FFF2-40B4-BE49-F238E27FC236}">
              <a16:creationId xmlns:a16="http://schemas.microsoft.com/office/drawing/2014/main" id="{00000000-0008-0000-1300-0000C0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49" name="Text Box 15">
          <a:extLst>
            <a:ext uri="{FF2B5EF4-FFF2-40B4-BE49-F238E27FC236}">
              <a16:creationId xmlns:a16="http://schemas.microsoft.com/office/drawing/2014/main" id="{00000000-0008-0000-1300-0000C1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50" name="Text Box 15">
          <a:extLst>
            <a:ext uri="{FF2B5EF4-FFF2-40B4-BE49-F238E27FC236}">
              <a16:creationId xmlns:a16="http://schemas.microsoft.com/office/drawing/2014/main" id="{00000000-0008-0000-1300-0000C2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51" name="Text Box 15">
          <a:extLst>
            <a:ext uri="{FF2B5EF4-FFF2-40B4-BE49-F238E27FC236}">
              <a16:creationId xmlns:a16="http://schemas.microsoft.com/office/drawing/2014/main" id="{00000000-0008-0000-1300-0000C3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52" name="Text Box 15">
          <a:extLst>
            <a:ext uri="{FF2B5EF4-FFF2-40B4-BE49-F238E27FC236}">
              <a16:creationId xmlns:a16="http://schemas.microsoft.com/office/drawing/2014/main" id="{00000000-0008-0000-1300-0000C4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53" name="Text Box 15">
          <a:extLst>
            <a:ext uri="{FF2B5EF4-FFF2-40B4-BE49-F238E27FC236}">
              <a16:creationId xmlns:a16="http://schemas.microsoft.com/office/drawing/2014/main" id="{00000000-0008-0000-1300-0000C5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54" name="Text Box 15">
          <a:extLst>
            <a:ext uri="{FF2B5EF4-FFF2-40B4-BE49-F238E27FC236}">
              <a16:creationId xmlns:a16="http://schemas.microsoft.com/office/drawing/2014/main" id="{00000000-0008-0000-1300-0000C6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55" name="Text Box 15">
          <a:extLst>
            <a:ext uri="{FF2B5EF4-FFF2-40B4-BE49-F238E27FC236}">
              <a16:creationId xmlns:a16="http://schemas.microsoft.com/office/drawing/2014/main" id="{00000000-0008-0000-1300-0000C7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56" name="Text Box 15">
          <a:extLst>
            <a:ext uri="{FF2B5EF4-FFF2-40B4-BE49-F238E27FC236}">
              <a16:creationId xmlns:a16="http://schemas.microsoft.com/office/drawing/2014/main" id="{00000000-0008-0000-1300-0000C8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57" name="Text Box 15">
          <a:extLst>
            <a:ext uri="{FF2B5EF4-FFF2-40B4-BE49-F238E27FC236}">
              <a16:creationId xmlns:a16="http://schemas.microsoft.com/office/drawing/2014/main" id="{00000000-0008-0000-1300-0000C9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58" name="Text Box 15">
          <a:extLst>
            <a:ext uri="{FF2B5EF4-FFF2-40B4-BE49-F238E27FC236}">
              <a16:creationId xmlns:a16="http://schemas.microsoft.com/office/drawing/2014/main" id="{00000000-0008-0000-1300-0000CA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59" name="Text Box 15">
          <a:extLst>
            <a:ext uri="{FF2B5EF4-FFF2-40B4-BE49-F238E27FC236}">
              <a16:creationId xmlns:a16="http://schemas.microsoft.com/office/drawing/2014/main" id="{00000000-0008-0000-1300-0000CB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60" name="Text Box 15">
          <a:extLst>
            <a:ext uri="{FF2B5EF4-FFF2-40B4-BE49-F238E27FC236}">
              <a16:creationId xmlns:a16="http://schemas.microsoft.com/office/drawing/2014/main" id="{00000000-0008-0000-1300-0000CC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61" name="Text Box 15">
          <a:extLst>
            <a:ext uri="{FF2B5EF4-FFF2-40B4-BE49-F238E27FC236}">
              <a16:creationId xmlns:a16="http://schemas.microsoft.com/office/drawing/2014/main" id="{00000000-0008-0000-1300-0000CD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62" name="Text Box 15">
          <a:extLst>
            <a:ext uri="{FF2B5EF4-FFF2-40B4-BE49-F238E27FC236}">
              <a16:creationId xmlns:a16="http://schemas.microsoft.com/office/drawing/2014/main" id="{00000000-0008-0000-1300-0000CE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63" name="Text Box 15">
          <a:extLst>
            <a:ext uri="{FF2B5EF4-FFF2-40B4-BE49-F238E27FC236}">
              <a16:creationId xmlns:a16="http://schemas.microsoft.com/office/drawing/2014/main" id="{00000000-0008-0000-1300-0000CF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64" name="Text Box 15">
          <a:extLst>
            <a:ext uri="{FF2B5EF4-FFF2-40B4-BE49-F238E27FC236}">
              <a16:creationId xmlns:a16="http://schemas.microsoft.com/office/drawing/2014/main" id="{00000000-0008-0000-1300-0000D0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65" name="Text Box 15">
          <a:extLst>
            <a:ext uri="{FF2B5EF4-FFF2-40B4-BE49-F238E27FC236}">
              <a16:creationId xmlns:a16="http://schemas.microsoft.com/office/drawing/2014/main" id="{00000000-0008-0000-1300-0000D1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66" name="Text Box 15">
          <a:extLst>
            <a:ext uri="{FF2B5EF4-FFF2-40B4-BE49-F238E27FC236}">
              <a16:creationId xmlns:a16="http://schemas.microsoft.com/office/drawing/2014/main" id="{00000000-0008-0000-1300-0000D2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67" name="Text Box 15">
          <a:extLst>
            <a:ext uri="{FF2B5EF4-FFF2-40B4-BE49-F238E27FC236}">
              <a16:creationId xmlns:a16="http://schemas.microsoft.com/office/drawing/2014/main" id="{00000000-0008-0000-1300-0000D3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68" name="Text Box 15">
          <a:extLst>
            <a:ext uri="{FF2B5EF4-FFF2-40B4-BE49-F238E27FC236}">
              <a16:creationId xmlns:a16="http://schemas.microsoft.com/office/drawing/2014/main" id="{00000000-0008-0000-1300-0000D4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69" name="Text Box 15">
          <a:extLst>
            <a:ext uri="{FF2B5EF4-FFF2-40B4-BE49-F238E27FC236}">
              <a16:creationId xmlns:a16="http://schemas.microsoft.com/office/drawing/2014/main" id="{00000000-0008-0000-1300-0000D5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70" name="Text Box 15">
          <a:extLst>
            <a:ext uri="{FF2B5EF4-FFF2-40B4-BE49-F238E27FC236}">
              <a16:creationId xmlns:a16="http://schemas.microsoft.com/office/drawing/2014/main" id="{00000000-0008-0000-1300-0000D6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71" name="Text Box 15">
          <a:extLst>
            <a:ext uri="{FF2B5EF4-FFF2-40B4-BE49-F238E27FC236}">
              <a16:creationId xmlns:a16="http://schemas.microsoft.com/office/drawing/2014/main" id="{00000000-0008-0000-1300-0000D7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72" name="Text Box 15">
          <a:extLst>
            <a:ext uri="{FF2B5EF4-FFF2-40B4-BE49-F238E27FC236}">
              <a16:creationId xmlns:a16="http://schemas.microsoft.com/office/drawing/2014/main" id="{00000000-0008-0000-1300-0000D8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73" name="Text Box 15">
          <a:extLst>
            <a:ext uri="{FF2B5EF4-FFF2-40B4-BE49-F238E27FC236}">
              <a16:creationId xmlns:a16="http://schemas.microsoft.com/office/drawing/2014/main" id="{00000000-0008-0000-1300-0000D9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74" name="Text Box 15">
          <a:extLst>
            <a:ext uri="{FF2B5EF4-FFF2-40B4-BE49-F238E27FC236}">
              <a16:creationId xmlns:a16="http://schemas.microsoft.com/office/drawing/2014/main" id="{00000000-0008-0000-1300-0000DA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75" name="Text Box 15">
          <a:extLst>
            <a:ext uri="{FF2B5EF4-FFF2-40B4-BE49-F238E27FC236}">
              <a16:creationId xmlns:a16="http://schemas.microsoft.com/office/drawing/2014/main" id="{00000000-0008-0000-1300-0000DB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76" name="Text Box 15">
          <a:extLst>
            <a:ext uri="{FF2B5EF4-FFF2-40B4-BE49-F238E27FC236}">
              <a16:creationId xmlns:a16="http://schemas.microsoft.com/office/drawing/2014/main" id="{00000000-0008-0000-1300-0000DC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77" name="Text Box 15">
          <a:extLst>
            <a:ext uri="{FF2B5EF4-FFF2-40B4-BE49-F238E27FC236}">
              <a16:creationId xmlns:a16="http://schemas.microsoft.com/office/drawing/2014/main" id="{00000000-0008-0000-1300-0000DD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78" name="Text Box 15">
          <a:extLst>
            <a:ext uri="{FF2B5EF4-FFF2-40B4-BE49-F238E27FC236}">
              <a16:creationId xmlns:a16="http://schemas.microsoft.com/office/drawing/2014/main" id="{00000000-0008-0000-1300-0000DE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79" name="Text Box 15">
          <a:extLst>
            <a:ext uri="{FF2B5EF4-FFF2-40B4-BE49-F238E27FC236}">
              <a16:creationId xmlns:a16="http://schemas.microsoft.com/office/drawing/2014/main" id="{00000000-0008-0000-1300-0000DF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80" name="Text Box 15">
          <a:extLst>
            <a:ext uri="{FF2B5EF4-FFF2-40B4-BE49-F238E27FC236}">
              <a16:creationId xmlns:a16="http://schemas.microsoft.com/office/drawing/2014/main" id="{00000000-0008-0000-1300-0000E0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81" name="Text Box 15">
          <a:extLst>
            <a:ext uri="{FF2B5EF4-FFF2-40B4-BE49-F238E27FC236}">
              <a16:creationId xmlns:a16="http://schemas.microsoft.com/office/drawing/2014/main" id="{00000000-0008-0000-1300-0000E1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82" name="Text Box 15">
          <a:extLst>
            <a:ext uri="{FF2B5EF4-FFF2-40B4-BE49-F238E27FC236}">
              <a16:creationId xmlns:a16="http://schemas.microsoft.com/office/drawing/2014/main" id="{00000000-0008-0000-1300-0000E2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83" name="Text Box 15">
          <a:extLst>
            <a:ext uri="{FF2B5EF4-FFF2-40B4-BE49-F238E27FC236}">
              <a16:creationId xmlns:a16="http://schemas.microsoft.com/office/drawing/2014/main" id="{00000000-0008-0000-1300-0000E3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84" name="Text Box 15">
          <a:extLst>
            <a:ext uri="{FF2B5EF4-FFF2-40B4-BE49-F238E27FC236}">
              <a16:creationId xmlns:a16="http://schemas.microsoft.com/office/drawing/2014/main" id="{00000000-0008-0000-1300-0000E4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85" name="Text Box 15">
          <a:extLst>
            <a:ext uri="{FF2B5EF4-FFF2-40B4-BE49-F238E27FC236}">
              <a16:creationId xmlns:a16="http://schemas.microsoft.com/office/drawing/2014/main" id="{00000000-0008-0000-1300-0000E5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86" name="Text Box 15">
          <a:extLst>
            <a:ext uri="{FF2B5EF4-FFF2-40B4-BE49-F238E27FC236}">
              <a16:creationId xmlns:a16="http://schemas.microsoft.com/office/drawing/2014/main" id="{00000000-0008-0000-1300-0000E6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87" name="Text Box 15">
          <a:extLst>
            <a:ext uri="{FF2B5EF4-FFF2-40B4-BE49-F238E27FC236}">
              <a16:creationId xmlns:a16="http://schemas.microsoft.com/office/drawing/2014/main" id="{00000000-0008-0000-1300-0000E7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888" name="Text Box 15">
          <a:extLst>
            <a:ext uri="{FF2B5EF4-FFF2-40B4-BE49-F238E27FC236}">
              <a16:creationId xmlns:a16="http://schemas.microsoft.com/office/drawing/2014/main" id="{00000000-0008-0000-1300-0000E8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89" name="Text Box 15">
          <a:extLst>
            <a:ext uri="{FF2B5EF4-FFF2-40B4-BE49-F238E27FC236}">
              <a16:creationId xmlns:a16="http://schemas.microsoft.com/office/drawing/2014/main" id="{00000000-0008-0000-1300-0000E9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90" name="Text Box 15">
          <a:extLst>
            <a:ext uri="{FF2B5EF4-FFF2-40B4-BE49-F238E27FC236}">
              <a16:creationId xmlns:a16="http://schemas.microsoft.com/office/drawing/2014/main" id="{00000000-0008-0000-1300-0000EA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891" name="Text Box 15">
          <a:extLst>
            <a:ext uri="{FF2B5EF4-FFF2-40B4-BE49-F238E27FC236}">
              <a16:creationId xmlns:a16="http://schemas.microsoft.com/office/drawing/2014/main" id="{00000000-0008-0000-1300-0000EB1A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92" name="Text Box 15">
          <a:extLst>
            <a:ext uri="{FF2B5EF4-FFF2-40B4-BE49-F238E27FC236}">
              <a16:creationId xmlns:a16="http://schemas.microsoft.com/office/drawing/2014/main" id="{00000000-0008-0000-1300-0000EC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93" name="Text Box 15">
          <a:extLst>
            <a:ext uri="{FF2B5EF4-FFF2-40B4-BE49-F238E27FC236}">
              <a16:creationId xmlns:a16="http://schemas.microsoft.com/office/drawing/2014/main" id="{00000000-0008-0000-1300-0000ED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94" name="Text Box 15">
          <a:extLst>
            <a:ext uri="{FF2B5EF4-FFF2-40B4-BE49-F238E27FC236}">
              <a16:creationId xmlns:a16="http://schemas.microsoft.com/office/drawing/2014/main" id="{00000000-0008-0000-1300-0000EE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95" name="Text Box 15">
          <a:extLst>
            <a:ext uri="{FF2B5EF4-FFF2-40B4-BE49-F238E27FC236}">
              <a16:creationId xmlns:a16="http://schemas.microsoft.com/office/drawing/2014/main" id="{00000000-0008-0000-1300-0000EF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96" name="Text Box 15">
          <a:extLst>
            <a:ext uri="{FF2B5EF4-FFF2-40B4-BE49-F238E27FC236}">
              <a16:creationId xmlns:a16="http://schemas.microsoft.com/office/drawing/2014/main" id="{00000000-0008-0000-1300-0000F0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97" name="Text Box 15">
          <a:extLst>
            <a:ext uri="{FF2B5EF4-FFF2-40B4-BE49-F238E27FC236}">
              <a16:creationId xmlns:a16="http://schemas.microsoft.com/office/drawing/2014/main" id="{00000000-0008-0000-1300-0000F1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98" name="Text Box 15">
          <a:extLst>
            <a:ext uri="{FF2B5EF4-FFF2-40B4-BE49-F238E27FC236}">
              <a16:creationId xmlns:a16="http://schemas.microsoft.com/office/drawing/2014/main" id="{00000000-0008-0000-1300-0000F2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899" name="Text Box 15">
          <a:extLst>
            <a:ext uri="{FF2B5EF4-FFF2-40B4-BE49-F238E27FC236}">
              <a16:creationId xmlns:a16="http://schemas.microsoft.com/office/drawing/2014/main" id="{00000000-0008-0000-1300-0000F3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900" name="Text Box 15">
          <a:extLst>
            <a:ext uri="{FF2B5EF4-FFF2-40B4-BE49-F238E27FC236}">
              <a16:creationId xmlns:a16="http://schemas.microsoft.com/office/drawing/2014/main" id="{00000000-0008-0000-1300-0000F41A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01" name="Text Box 15">
          <a:extLst>
            <a:ext uri="{FF2B5EF4-FFF2-40B4-BE49-F238E27FC236}">
              <a16:creationId xmlns:a16="http://schemas.microsoft.com/office/drawing/2014/main" id="{00000000-0008-0000-1300-0000F51A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02" name="Text Box 15">
          <a:extLst>
            <a:ext uri="{FF2B5EF4-FFF2-40B4-BE49-F238E27FC236}">
              <a16:creationId xmlns:a16="http://schemas.microsoft.com/office/drawing/2014/main" id="{00000000-0008-0000-1300-0000F61A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03" name="Text Box 15">
          <a:extLst>
            <a:ext uri="{FF2B5EF4-FFF2-40B4-BE49-F238E27FC236}">
              <a16:creationId xmlns:a16="http://schemas.microsoft.com/office/drawing/2014/main" id="{00000000-0008-0000-1300-0000F71A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04" name="Text Box 15">
          <a:extLst>
            <a:ext uri="{FF2B5EF4-FFF2-40B4-BE49-F238E27FC236}">
              <a16:creationId xmlns:a16="http://schemas.microsoft.com/office/drawing/2014/main" id="{00000000-0008-0000-1300-0000F8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05" name="Text Box 15">
          <a:extLst>
            <a:ext uri="{FF2B5EF4-FFF2-40B4-BE49-F238E27FC236}">
              <a16:creationId xmlns:a16="http://schemas.microsoft.com/office/drawing/2014/main" id="{00000000-0008-0000-1300-0000F9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06" name="Text Box 15">
          <a:extLst>
            <a:ext uri="{FF2B5EF4-FFF2-40B4-BE49-F238E27FC236}">
              <a16:creationId xmlns:a16="http://schemas.microsoft.com/office/drawing/2014/main" id="{00000000-0008-0000-1300-0000FA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07" name="Text Box 15">
          <a:extLst>
            <a:ext uri="{FF2B5EF4-FFF2-40B4-BE49-F238E27FC236}">
              <a16:creationId xmlns:a16="http://schemas.microsoft.com/office/drawing/2014/main" id="{00000000-0008-0000-1300-0000FB1A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08" name="Text Box 15">
          <a:extLst>
            <a:ext uri="{FF2B5EF4-FFF2-40B4-BE49-F238E27FC236}">
              <a16:creationId xmlns:a16="http://schemas.microsoft.com/office/drawing/2014/main" id="{00000000-0008-0000-1300-0000FC1A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09" name="Text Box 15">
          <a:extLst>
            <a:ext uri="{FF2B5EF4-FFF2-40B4-BE49-F238E27FC236}">
              <a16:creationId xmlns:a16="http://schemas.microsoft.com/office/drawing/2014/main" id="{00000000-0008-0000-1300-0000FD1A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10" name="Text Box 15">
          <a:extLst>
            <a:ext uri="{FF2B5EF4-FFF2-40B4-BE49-F238E27FC236}">
              <a16:creationId xmlns:a16="http://schemas.microsoft.com/office/drawing/2014/main" id="{00000000-0008-0000-1300-0000FE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11" name="Text Box 15">
          <a:extLst>
            <a:ext uri="{FF2B5EF4-FFF2-40B4-BE49-F238E27FC236}">
              <a16:creationId xmlns:a16="http://schemas.microsoft.com/office/drawing/2014/main" id="{00000000-0008-0000-1300-0000FF1A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12" name="Text Box 15">
          <a:extLst>
            <a:ext uri="{FF2B5EF4-FFF2-40B4-BE49-F238E27FC236}">
              <a16:creationId xmlns:a16="http://schemas.microsoft.com/office/drawing/2014/main" id="{00000000-0008-0000-1300-000000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13" name="Text Box 15">
          <a:extLst>
            <a:ext uri="{FF2B5EF4-FFF2-40B4-BE49-F238E27FC236}">
              <a16:creationId xmlns:a16="http://schemas.microsoft.com/office/drawing/2014/main" id="{00000000-0008-0000-1300-000001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14" name="Text Box 15">
          <a:extLst>
            <a:ext uri="{FF2B5EF4-FFF2-40B4-BE49-F238E27FC236}">
              <a16:creationId xmlns:a16="http://schemas.microsoft.com/office/drawing/2014/main" id="{00000000-0008-0000-1300-000002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15" name="Text Box 15">
          <a:extLst>
            <a:ext uri="{FF2B5EF4-FFF2-40B4-BE49-F238E27FC236}">
              <a16:creationId xmlns:a16="http://schemas.microsoft.com/office/drawing/2014/main" id="{00000000-0008-0000-1300-000003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16" name="Text Box 15">
          <a:extLst>
            <a:ext uri="{FF2B5EF4-FFF2-40B4-BE49-F238E27FC236}">
              <a16:creationId xmlns:a16="http://schemas.microsoft.com/office/drawing/2014/main" id="{00000000-0008-0000-1300-000004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17" name="Text Box 15">
          <a:extLst>
            <a:ext uri="{FF2B5EF4-FFF2-40B4-BE49-F238E27FC236}">
              <a16:creationId xmlns:a16="http://schemas.microsoft.com/office/drawing/2014/main" id="{00000000-0008-0000-1300-000005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18" name="Text Box 15">
          <a:extLst>
            <a:ext uri="{FF2B5EF4-FFF2-40B4-BE49-F238E27FC236}">
              <a16:creationId xmlns:a16="http://schemas.microsoft.com/office/drawing/2014/main" id="{00000000-0008-0000-1300-000006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919" name="Text Box 15">
          <a:extLst>
            <a:ext uri="{FF2B5EF4-FFF2-40B4-BE49-F238E27FC236}">
              <a16:creationId xmlns:a16="http://schemas.microsoft.com/office/drawing/2014/main" id="{00000000-0008-0000-1300-000007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920" name="Text Box 15">
          <a:extLst>
            <a:ext uri="{FF2B5EF4-FFF2-40B4-BE49-F238E27FC236}">
              <a16:creationId xmlns:a16="http://schemas.microsoft.com/office/drawing/2014/main" id="{00000000-0008-0000-1300-000008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921" name="Text Box 15">
          <a:extLst>
            <a:ext uri="{FF2B5EF4-FFF2-40B4-BE49-F238E27FC236}">
              <a16:creationId xmlns:a16="http://schemas.microsoft.com/office/drawing/2014/main" id="{00000000-0008-0000-1300-000009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6922" name="Text Box 15">
          <a:extLst>
            <a:ext uri="{FF2B5EF4-FFF2-40B4-BE49-F238E27FC236}">
              <a16:creationId xmlns:a16="http://schemas.microsoft.com/office/drawing/2014/main" id="{00000000-0008-0000-1300-00000A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6923" name="Text Box 15">
          <a:extLst>
            <a:ext uri="{FF2B5EF4-FFF2-40B4-BE49-F238E27FC236}">
              <a16:creationId xmlns:a16="http://schemas.microsoft.com/office/drawing/2014/main" id="{00000000-0008-0000-1300-00000B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6924" name="Text Box 15">
          <a:extLst>
            <a:ext uri="{FF2B5EF4-FFF2-40B4-BE49-F238E27FC236}">
              <a16:creationId xmlns:a16="http://schemas.microsoft.com/office/drawing/2014/main" id="{00000000-0008-0000-1300-00000C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25" name="Text Box 15">
          <a:extLst>
            <a:ext uri="{FF2B5EF4-FFF2-40B4-BE49-F238E27FC236}">
              <a16:creationId xmlns:a16="http://schemas.microsoft.com/office/drawing/2014/main" id="{00000000-0008-0000-1300-00000D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26" name="Text Box 15">
          <a:extLst>
            <a:ext uri="{FF2B5EF4-FFF2-40B4-BE49-F238E27FC236}">
              <a16:creationId xmlns:a16="http://schemas.microsoft.com/office/drawing/2014/main" id="{00000000-0008-0000-1300-00000E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27" name="Text Box 15">
          <a:extLst>
            <a:ext uri="{FF2B5EF4-FFF2-40B4-BE49-F238E27FC236}">
              <a16:creationId xmlns:a16="http://schemas.microsoft.com/office/drawing/2014/main" id="{00000000-0008-0000-1300-00000F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28" name="Text Box 15">
          <a:extLst>
            <a:ext uri="{FF2B5EF4-FFF2-40B4-BE49-F238E27FC236}">
              <a16:creationId xmlns:a16="http://schemas.microsoft.com/office/drawing/2014/main" id="{00000000-0008-0000-1300-000010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29" name="Text Box 15">
          <a:extLst>
            <a:ext uri="{FF2B5EF4-FFF2-40B4-BE49-F238E27FC236}">
              <a16:creationId xmlns:a16="http://schemas.microsoft.com/office/drawing/2014/main" id="{00000000-0008-0000-1300-000011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30" name="Text Box 15">
          <a:extLst>
            <a:ext uri="{FF2B5EF4-FFF2-40B4-BE49-F238E27FC236}">
              <a16:creationId xmlns:a16="http://schemas.microsoft.com/office/drawing/2014/main" id="{00000000-0008-0000-1300-000012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31" name="Text Box 15">
          <a:extLst>
            <a:ext uri="{FF2B5EF4-FFF2-40B4-BE49-F238E27FC236}">
              <a16:creationId xmlns:a16="http://schemas.microsoft.com/office/drawing/2014/main" id="{00000000-0008-0000-1300-000013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32" name="Text Box 15">
          <a:extLst>
            <a:ext uri="{FF2B5EF4-FFF2-40B4-BE49-F238E27FC236}">
              <a16:creationId xmlns:a16="http://schemas.microsoft.com/office/drawing/2014/main" id="{00000000-0008-0000-1300-000014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33" name="Text Box 15">
          <a:extLst>
            <a:ext uri="{FF2B5EF4-FFF2-40B4-BE49-F238E27FC236}">
              <a16:creationId xmlns:a16="http://schemas.microsoft.com/office/drawing/2014/main" id="{00000000-0008-0000-1300-000015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34" name="Text Box 15">
          <a:extLst>
            <a:ext uri="{FF2B5EF4-FFF2-40B4-BE49-F238E27FC236}">
              <a16:creationId xmlns:a16="http://schemas.microsoft.com/office/drawing/2014/main" id="{00000000-0008-0000-1300-000016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35" name="Text Box 15">
          <a:extLst>
            <a:ext uri="{FF2B5EF4-FFF2-40B4-BE49-F238E27FC236}">
              <a16:creationId xmlns:a16="http://schemas.microsoft.com/office/drawing/2014/main" id="{00000000-0008-0000-1300-000017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936" name="Text Box 15">
          <a:extLst>
            <a:ext uri="{FF2B5EF4-FFF2-40B4-BE49-F238E27FC236}">
              <a16:creationId xmlns:a16="http://schemas.microsoft.com/office/drawing/2014/main" id="{00000000-0008-0000-1300-000018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937" name="Text Box 15">
          <a:extLst>
            <a:ext uri="{FF2B5EF4-FFF2-40B4-BE49-F238E27FC236}">
              <a16:creationId xmlns:a16="http://schemas.microsoft.com/office/drawing/2014/main" id="{00000000-0008-0000-1300-000019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938" name="Text Box 15">
          <a:extLst>
            <a:ext uri="{FF2B5EF4-FFF2-40B4-BE49-F238E27FC236}">
              <a16:creationId xmlns:a16="http://schemas.microsoft.com/office/drawing/2014/main" id="{00000000-0008-0000-1300-00001A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39" name="Text Box 15">
          <a:extLst>
            <a:ext uri="{FF2B5EF4-FFF2-40B4-BE49-F238E27FC236}">
              <a16:creationId xmlns:a16="http://schemas.microsoft.com/office/drawing/2014/main" id="{00000000-0008-0000-1300-00001B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40" name="Text Box 15">
          <a:extLst>
            <a:ext uri="{FF2B5EF4-FFF2-40B4-BE49-F238E27FC236}">
              <a16:creationId xmlns:a16="http://schemas.microsoft.com/office/drawing/2014/main" id="{00000000-0008-0000-1300-00001C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41" name="Text Box 15">
          <a:extLst>
            <a:ext uri="{FF2B5EF4-FFF2-40B4-BE49-F238E27FC236}">
              <a16:creationId xmlns:a16="http://schemas.microsoft.com/office/drawing/2014/main" id="{00000000-0008-0000-1300-00001D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42" name="Text Box 15">
          <a:extLst>
            <a:ext uri="{FF2B5EF4-FFF2-40B4-BE49-F238E27FC236}">
              <a16:creationId xmlns:a16="http://schemas.microsoft.com/office/drawing/2014/main" id="{00000000-0008-0000-1300-00001E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43" name="Text Box 15">
          <a:extLst>
            <a:ext uri="{FF2B5EF4-FFF2-40B4-BE49-F238E27FC236}">
              <a16:creationId xmlns:a16="http://schemas.microsoft.com/office/drawing/2014/main" id="{00000000-0008-0000-1300-00001F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44" name="Text Box 15">
          <a:extLst>
            <a:ext uri="{FF2B5EF4-FFF2-40B4-BE49-F238E27FC236}">
              <a16:creationId xmlns:a16="http://schemas.microsoft.com/office/drawing/2014/main" id="{00000000-0008-0000-1300-000020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45" name="Text Box 15">
          <a:extLst>
            <a:ext uri="{FF2B5EF4-FFF2-40B4-BE49-F238E27FC236}">
              <a16:creationId xmlns:a16="http://schemas.microsoft.com/office/drawing/2014/main" id="{00000000-0008-0000-1300-000021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46" name="Text Box 15">
          <a:extLst>
            <a:ext uri="{FF2B5EF4-FFF2-40B4-BE49-F238E27FC236}">
              <a16:creationId xmlns:a16="http://schemas.microsoft.com/office/drawing/2014/main" id="{00000000-0008-0000-1300-000022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47" name="Text Box 15">
          <a:extLst>
            <a:ext uri="{FF2B5EF4-FFF2-40B4-BE49-F238E27FC236}">
              <a16:creationId xmlns:a16="http://schemas.microsoft.com/office/drawing/2014/main" id="{00000000-0008-0000-1300-000023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48" name="Text Box 15">
          <a:extLst>
            <a:ext uri="{FF2B5EF4-FFF2-40B4-BE49-F238E27FC236}">
              <a16:creationId xmlns:a16="http://schemas.microsoft.com/office/drawing/2014/main" id="{00000000-0008-0000-1300-000024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49" name="Text Box 15">
          <a:extLst>
            <a:ext uri="{FF2B5EF4-FFF2-40B4-BE49-F238E27FC236}">
              <a16:creationId xmlns:a16="http://schemas.microsoft.com/office/drawing/2014/main" id="{00000000-0008-0000-1300-000025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950" name="Text Box 15">
          <a:extLst>
            <a:ext uri="{FF2B5EF4-FFF2-40B4-BE49-F238E27FC236}">
              <a16:creationId xmlns:a16="http://schemas.microsoft.com/office/drawing/2014/main" id="{00000000-0008-0000-1300-000026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951" name="Text Box 15">
          <a:extLst>
            <a:ext uri="{FF2B5EF4-FFF2-40B4-BE49-F238E27FC236}">
              <a16:creationId xmlns:a16="http://schemas.microsoft.com/office/drawing/2014/main" id="{00000000-0008-0000-1300-000027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952" name="Text Box 15">
          <a:extLst>
            <a:ext uri="{FF2B5EF4-FFF2-40B4-BE49-F238E27FC236}">
              <a16:creationId xmlns:a16="http://schemas.microsoft.com/office/drawing/2014/main" id="{00000000-0008-0000-1300-000028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953" name="Text Box 15">
          <a:extLst>
            <a:ext uri="{FF2B5EF4-FFF2-40B4-BE49-F238E27FC236}">
              <a16:creationId xmlns:a16="http://schemas.microsoft.com/office/drawing/2014/main" id="{00000000-0008-0000-1300-000029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954" name="Text Box 15">
          <a:extLst>
            <a:ext uri="{FF2B5EF4-FFF2-40B4-BE49-F238E27FC236}">
              <a16:creationId xmlns:a16="http://schemas.microsoft.com/office/drawing/2014/main" id="{00000000-0008-0000-1300-00002A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6955" name="Text Box 15">
          <a:extLst>
            <a:ext uri="{FF2B5EF4-FFF2-40B4-BE49-F238E27FC236}">
              <a16:creationId xmlns:a16="http://schemas.microsoft.com/office/drawing/2014/main" id="{00000000-0008-0000-1300-00002B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56" name="Text Box 15">
          <a:extLst>
            <a:ext uri="{FF2B5EF4-FFF2-40B4-BE49-F238E27FC236}">
              <a16:creationId xmlns:a16="http://schemas.microsoft.com/office/drawing/2014/main" id="{00000000-0008-0000-1300-00002C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57" name="Text Box 15">
          <a:extLst>
            <a:ext uri="{FF2B5EF4-FFF2-40B4-BE49-F238E27FC236}">
              <a16:creationId xmlns:a16="http://schemas.microsoft.com/office/drawing/2014/main" id="{00000000-0008-0000-1300-00002D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58" name="Text Box 15">
          <a:extLst>
            <a:ext uri="{FF2B5EF4-FFF2-40B4-BE49-F238E27FC236}">
              <a16:creationId xmlns:a16="http://schemas.microsoft.com/office/drawing/2014/main" id="{00000000-0008-0000-1300-00002E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59" name="Text Box 15">
          <a:extLst>
            <a:ext uri="{FF2B5EF4-FFF2-40B4-BE49-F238E27FC236}">
              <a16:creationId xmlns:a16="http://schemas.microsoft.com/office/drawing/2014/main" id="{00000000-0008-0000-1300-00002F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60" name="Text Box 15">
          <a:extLst>
            <a:ext uri="{FF2B5EF4-FFF2-40B4-BE49-F238E27FC236}">
              <a16:creationId xmlns:a16="http://schemas.microsoft.com/office/drawing/2014/main" id="{00000000-0008-0000-1300-000030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61" name="Text Box 15">
          <a:extLst>
            <a:ext uri="{FF2B5EF4-FFF2-40B4-BE49-F238E27FC236}">
              <a16:creationId xmlns:a16="http://schemas.microsoft.com/office/drawing/2014/main" id="{00000000-0008-0000-1300-000031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62" name="Text Box 15">
          <a:extLst>
            <a:ext uri="{FF2B5EF4-FFF2-40B4-BE49-F238E27FC236}">
              <a16:creationId xmlns:a16="http://schemas.microsoft.com/office/drawing/2014/main" id="{00000000-0008-0000-1300-000032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63" name="Text Box 15">
          <a:extLst>
            <a:ext uri="{FF2B5EF4-FFF2-40B4-BE49-F238E27FC236}">
              <a16:creationId xmlns:a16="http://schemas.microsoft.com/office/drawing/2014/main" id="{00000000-0008-0000-1300-000033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64" name="Text Box 15">
          <a:extLst>
            <a:ext uri="{FF2B5EF4-FFF2-40B4-BE49-F238E27FC236}">
              <a16:creationId xmlns:a16="http://schemas.microsoft.com/office/drawing/2014/main" id="{00000000-0008-0000-1300-000034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65" name="Text Box 15">
          <a:extLst>
            <a:ext uri="{FF2B5EF4-FFF2-40B4-BE49-F238E27FC236}">
              <a16:creationId xmlns:a16="http://schemas.microsoft.com/office/drawing/2014/main" id="{00000000-0008-0000-1300-000035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66" name="Text Box 15">
          <a:extLst>
            <a:ext uri="{FF2B5EF4-FFF2-40B4-BE49-F238E27FC236}">
              <a16:creationId xmlns:a16="http://schemas.microsoft.com/office/drawing/2014/main" id="{00000000-0008-0000-1300-000036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67" name="Text Box 15">
          <a:extLst>
            <a:ext uri="{FF2B5EF4-FFF2-40B4-BE49-F238E27FC236}">
              <a16:creationId xmlns:a16="http://schemas.microsoft.com/office/drawing/2014/main" id="{00000000-0008-0000-1300-000037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68" name="Text Box 15">
          <a:extLst>
            <a:ext uri="{FF2B5EF4-FFF2-40B4-BE49-F238E27FC236}">
              <a16:creationId xmlns:a16="http://schemas.microsoft.com/office/drawing/2014/main" id="{00000000-0008-0000-1300-000038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69" name="Text Box 15">
          <a:extLst>
            <a:ext uri="{FF2B5EF4-FFF2-40B4-BE49-F238E27FC236}">
              <a16:creationId xmlns:a16="http://schemas.microsoft.com/office/drawing/2014/main" id="{00000000-0008-0000-1300-000039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70" name="Text Box 15">
          <a:extLst>
            <a:ext uri="{FF2B5EF4-FFF2-40B4-BE49-F238E27FC236}">
              <a16:creationId xmlns:a16="http://schemas.microsoft.com/office/drawing/2014/main" id="{00000000-0008-0000-1300-00003A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71" name="Text Box 15">
          <a:extLst>
            <a:ext uri="{FF2B5EF4-FFF2-40B4-BE49-F238E27FC236}">
              <a16:creationId xmlns:a16="http://schemas.microsoft.com/office/drawing/2014/main" id="{00000000-0008-0000-1300-00003B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72" name="Text Box 15">
          <a:extLst>
            <a:ext uri="{FF2B5EF4-FFF2-40B4-BE49-F238E27FC236}">
              <a16:creationId xmlns:a16="http://schemas.microsoft.com/office/drawing/2014/main" id="{00000000-0008-0000-1300-00003C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73" name="Text Box 15">
          <a:extLst>
            <a:ext uri="{FF2B5EF4-FFF2-40B4-BE49-F238E27FC236}">
              <a16:creationId xmlns:a16="http://schemas.microsoft.com/office/drawing/2014/main" id="{00000000-0008-0000-1300-00003D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74" name="Text Box 15">
          <a:extLst>
            <a:ext uri="{FF2B5EF4-FFF2-40B4-BE49-F238E27FC236}">
              <a16:creationId xmlns:a16="http://schemas.microsoft.com/office/drawing/2014/main" id="{00000000-0008-0000-1300-00003E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75" name="Text Box 15">
          <a:extLst>
            <a:ext uri="{FF2B5EF4-FFF2-40B4-BE49-F238E27FC236}">
              <a16:creationId xmlns:a16="http://schemas.microsoft.com/office/drawing/2014/main" id="{00000000-0008-0000-1300-00003F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76" name="Text Box 15">
          <a:extLst>
            <a:ext uri="{FF2B5EF4-FFF2-40B4-BE49-F238E27FC236}">
              <a16:creationId xmlns:a16="http://schemas.microsoft.com/office/drawing/2014/main" id="{00000000-0008-0000-1300-000040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77" name="Text Box 15">
          <a:extLst>
            <a:ext uri="{FF2B5EF4-FFF2-40B4-BE49-F238E27FC236}">
              <a16:creationId xmlns:a16="http://schemas.microsoft.com/office/drawing/2014/main" id="{00000000-0008-0000-1300-000041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78" name="Text Box 15">
          <a:extLst>
            <a:ext uri="{FF2B5EF4-FFF2-40B4-BE49-F238E27FC236}">
              <a16:creationId xmlns:a16="http://schemas.microsoft.com/office/drawing/2014/main" id="{00000000-0008-0000-1300-000042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6979" name="Text Box 15">
          <a:extLst>
            <a:ext uri="{FF2B5EF4-FFF2-40B4-BE49-F238E27FC236}">
              <a16:creationId xmlns:a16="http://schemas.microsoft.com/office/drawing/2014/main" id="{00000000-0008-0000-1300-000043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980" name="Text Box 15">
          <a:extLst>
            <a:ext uri="{FF2B5EF4-FFF2-40B4-BE49-F238E27FC236}">
              <a16:creationId xmlns:a16="http://schemas.microsoft.com/office/drawing/2014/main" id="{00000000-0008-0000-1300-000044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981" name="Text Box 15">
          <a:extLst>
            <a:ext uri="{FF2B5EF4-FFF2-40B4-BE49-F238E27FC236}">
              <a16:creationId xmlns:a16="http://schemas.microsoft.com/office/drawing/2014/main" id="{00000000-0008-0000-1300-000045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982" name="Text Box 15">
          <a:extLst>
            <a:ext uri="{FF2B5EF4-FFF2-40B4-BE49-F238E27FC236}">
              <a16:creationId xmlns:a16="http://schemas.microsoft.com/office/drawing/2014/main" id="{00000000-0008-0000-1300-000046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6983" name="Text Box 15">
          <a:extLst>
            <a:ext uri="{FF2B5EF4-FFF2-40B4-BE49-F238E27FC236}">
              <a16:creationId xmlns:a16="http://schemas.microsoft.com/office/drawing/2014/main" id="{00000000-0008-0000-1300-000047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6984" name="Text Box 15">
          <a:extLst>
            <a:ext uri="{FF2B5EF4-FFF2-40B4-BE49-F238E27FC236}">
              <a16:creationId xmlns:a16="http://schemas.microsoft.com/office/drawing/2014/main" id="{00000000-0008-0000-1300-000048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6985" name="Text Box 15">
          <a:extLst>
            <a:ext uri="{FF2B5EF4-FFF2-40B4-BE49-F238E27FC236}">
              <a16:creationId xmlns:a16="http://schemas.microsoft.com/office/drawing/2014/main" id="{00000000-0008-0000-1300-000049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86" name="Text Box 15">
          <a:extLst>
            <a:ext uri="{FF2B5EF4-FFF2-40B4-BE49-F238E27FC236}">
              <a16:creationId xmlns:a16="http://schemas.microsoft.com/office/drawing/2014/main" id="{00000000-0008-0000-1300-00004A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87" name="Text Box 15">
          <a:extLst>
            <a:ext uri="{FF2B5EF4-FFF2-40B4-BE49-F238E27FC236}">
              <a16:creationId xmlns:a16="http://schemas.microsoft.com/office/drawing/2014/main" id="{00000000-0008-0000-1300-00004B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88" name="Text Box 15">
          <a:extLst>
            <a:ext uri="{FF2B5EF4-FFF2-40B4-BE49-F238E27FC236}">
              <a16:creationId xmlns:a16="http://schemas.microsoft.com/office/drawing/2014/main" id="{00000000-0008-0000-1300-00004C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89" name="Text Box 15">
          <a:extLst>
            <a:ext uri="{FF2B5EF4-FFF2-40B4-BE49-F238E27FC236}">
              <a16:creationId xmlns:a16="http://schemas.microsoft.com/office/drawing/2014/main" id="{00000000-0008-0000-1300-00004D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90" name="Text Box 15">
          <a:extLst>
            <a:ext uri="{FF2B5EF4-FFF2-40B4-BE49-F238E27FC236}">
              <a16:creationId xmlns:a16="http://schemas.microsoft.com/office/drawing/2014/main" id="{00000000-0008-0000-1300-00004E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91" name="Text Box 15">
          <a:extLst>
            <a:ext uri="{FF2B5EF4-FFF2-40B4-BE49-F238E27FC236}">
              <a16:creationId xmlns:a16="http://schemas.microsoft.com/office/drawing/2014/main" id="{00000000-0008-0000-1300-00004F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92" name="Text Box 15">
          <a:extLst>
            <a:ext uri="{FF2B5EF4-FFF2-40B4-BE49-F238E27FC236}">
              <a16:creationId xmlns:a16="http://schemas.microsoft.com/office/drawing/2014/main" id="{00000000-0008-0000-1300-000050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93" name="Text Box 15">
          <a:extLst>
            <a:ext uri="{FF2B5EF4-FFF2-40B4-BE49-F238E27FC236}">
              <a16:creationId xmlns:a16="http://schemas.microsoft.com/office/drawing/2014/main" id="{00000000-0008-0000-1300-000051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94" name="Text Box 15">
          <a:extLst>
            <a:ext uri="{FF2B5EF4-FFF2-40B4-BE49-F238E27FC236}">
              <a16:creationId xmlns:a16="http://schemas.microsoft.com/office/drawing/2014/main" id="{00000000-0008-0000-1300-000052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95" name="Text Box 15">
          <a:extLst>
            <a:ext uri="{FF2B5EF4-FFF2-40B4-BE49-F238E27FC236}">
              <a16:creationId xmlns:a16="http://schemas.microsoft.com/office/drawing/2014/main" id="{00000000-0008-0000-1300-000053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6996" name="Text Box 15">
          <a:extLst>
            <a:ext uri="{FF2B5EF4-FFF2-40B4-BE49-F238E27FC236}">
              <a16:creationId xmlns:a16="http://schemas.microsoft.com/office/drawing/2014/main" id="{00000000-0008-0000-1300-000054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997" name="Text Box 15">
          <a:extLst>
            <a:ext uri="{FF2B5EF4-FFF2-40B4-BE49-F238E27FC236}">
              <a16:creationId xmlns:a16="http://schemas.microsoft.com/office/drawing/2014/main" id="{00000000-0008-0000-1300-000055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998" name="Text Box 15">
          <a:extLst>
            <a:ext uri="{FF2B5EF4-FFF2-40B4-BE49-F238E27FC236}">
              <a16:creationId xmlns:a16="http://schemas.microsoft.com/office/drawing/2014/main" id="{00000000-0008-0000-1300-000056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6999" name="Text Box 15">
          <a:extLst>
            <a:ext uri="{FF2B5EF4-FFF2-40B4-BE49-F238E27FC236}">
              <a16:creationId xmlns:a16="http://schemas.microsoft.com/office/drawing/2014/main" id="{00000000-0008-0000-1300-000057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000" name="Text Box 15">
          <a:extLst>
            <a:ext uri="{FF2B5EF4-FFF2-40B4-BE49-F238E27FC236}">
              <a16:creationId xmlns:a16="http://schemas.microsoft.com/office/drawing/2014/main" id="{00000000-0008-0000-1300-000058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001" name="Text Box 15">
          <a:extLst>
            <a:ext uri="{FF2B5EF4-FFF2-40B4-BE49-F238E27FC236}">
              <a16:creationId xmlns:a16="http://schemas.microsoft.com/office/drawing/2014/main" id="{00000000-0008-0000-1300-000059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002" name="Text Box 15">
          <a:extLst>
            <a:ext uri="{FF2B5EF4-FFF2-40B4-BE49-F238E27FC236}">
              <a16:creationId xmlns:a16="http://schemas.microsoft.com/office/drawing/2014/main" id="{00000000-0008-0000-1300-00005A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003" name="Text Box 15">
          <a:extLst>
            <a:ext uri="{FF2B5EF4-FFF2-40B4-BE49-F238E27FC236}">
              <a16:creationId xmlns:a16="http://schemas.microsoft.com/office/drawing/2014/main" id="{00000000-0008-0000-1300-00005B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004" name="Text Box 15">
          <a:extLst>
            <a:ext uri="{FF2B5EF4-FFF2-40B4-BE49-F238E27FC236}">
              <a16:creationId xmlns:a16="http://schemas.microsoft.com/office/drawing/2014/main" id="{00000000-0008-0000-1300-00005C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05" name="Text Box 15">
          <a:extLst>
            <a:ext uri="{FF2B5EF4-FFF2-40B4-BE49-F238E27FC236}">
              <a16:creationId xmlns:a16="http://schemas.microsoft.com/office/drawing/2014/main" id="{00000000-0008-0000-1300-00005D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06" name="Text Box 15">
          <a:extLst>
            <a:ext uri="{FF2B5EF4-FFF2-40B4-BE49-F238E27FC236}">
              <a16:creationId xmlns:a16="http://schemas.microsoft.com/office/drawing/2014/main" id="{00000000-0008-0000-1300-00005E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007" name="Text Box 15">
          <a:extLst>
            <a:ext uri="{FF2B5EF4-FFF2-40B4-BE49-F238E27FC236}">
              <a16:creationId xmlns:a16="http://schemas.microsoft.com/office/drawing/2014/main" id="{00000000-0008-0000-1300-00005F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08" name="Text Box 15">
          <a:extLst>
            <a:ext uri="{FF2B5EF4-FFF2-40B4-BE49-F238E27FC236}">
              <a16:creationId xmlns:a16="http://schemas.microsoft.com/office/drawing/2014/main" id="{00000000-0008-0000-1300-000060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09" name="Text Box 15">
          <a:extLst>
            <a:ext uri="{FF2B5EF4-FFF2-40B4-BE49-F238E27FC236}">
              <a16:creationId xmlns:a16="http://schemas.microsoft.com/office/drawing/2014/main" id="{00000000-0008-0000-1300-000061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10" name="Text Box 15">
          <a:extLst>
            <a:ext uri="{FF2B5EF4-FFF2-40B4-BE49-F238E27FC236}">
              <a16:creationId xmlns:a16="http://schemas.microsoft.com/office/drawing/2014/main" id="{00000000-0008-0000-1300-000062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11" name="Text Box 15">
          <a:extLst>
            <a:ext uri="{FF2B5EF4-FFF2-40B4-BE49-F238E27FC236}">
              <a16:creationId xmlns:a16="http://schemas.microsoft.com/office/drawing/2014/main" id="{00000000-0008-0000-1300-000063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12" name="Text Box 15">
          <a:extLst>
            <a:ext uri="{FF2B5EF4-FFF2-40B4-BE49-F238E27FC236}">
              <a16:creationId xmlns:a16="http://schemas.microsoft.com/office/drawing/2014/main" id="{00000000-0008-0000-1300-000064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13" name="Text Box 15">
          <a:extLst>
            <a:ext uri="{FF2B5EF4-FFF2-40B4-BE49-F238E27FC236}">
              <a16:creationId xmlns:a16="http://schemas.microsoft.com/office/drawing/2014/main" id="{00000000-0008-0000-1300-000065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14" name="Text Box 15">
          <a:extLst>
            <a:ext uri="{FF2B5EF4-FFF2-40B4-BE49-F238E27FC236}">
              <a16:creationId xmlns:a16="http://schemas.microsoft.com/office/drawing/2014/main" id="{00000000-0008-0000-1300-000066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15" name="Text Box 15">
          <a:extLst>
            <a:ext uri="{FF2B5EF4-FFF2-40B4-BE49-F238E27FC236}">
              <a16:creationId xmlns:a16="http://schemas.microsoft.com/office/drawing/2014/main" id="{00000000-0008-0000-1300-000067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16" name="Text Box 15">
          <a:extLst>
            <a:ext uri="{FF2B5EF4-FFF2-40B4-BE49-F238E27FC236}">
              <a16:creationId xmlns:a16="http://schemas.microsoft.com/office/drawing/2014/main" id="{00000000-0008-0000-1300-000068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017" name="Text Box 15">
          <a:extLst>
            <a:ext uri="{FF2B5EF4-FFF2-40B4-BE49-F238E27FC236}">
              <a16:creationId xmlns:a16="http://schemas.microsoft.com/office/drawing/2014/main" id="{00000000-0008-0000-1300-000069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018" name="Text Box 15">
          <a:extLst>
            <a:ext uri="{FF2B5EF4-FFF2-40B4-BE49-F238E27FC236}">
              <a16:creationId xmlns:a16="http://schemas.microsoft.com/office/drawing/2014/main" id="{00000000-0008-0000-1300-00006A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019" name="Text Box 15">
          <a:extLst>
            <a:ext uri="{FF2B5EF4-FFF2-40B4-BE49-F238E27FC236}">
              <a16:creationId xmlns:a16="http://schemas.microsoft.com/office/drawing/2014/main" id="{00000000-0008-0000-1300-00006B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020" name="Text Box 15">
          <a:extLst>
            <a:ext uri="{FF2B5EF4-FFF2-40B4-BE49-F238E27FC236}">
              <a16:creationId xmlns:a16="http://schemas.microsoft.com/office/drawing/2014/main" id="{00000000-0008-0000-1300-00006C1B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021" name="Text Box 15">
          <a:extLst>
            <a:ext uri="{FF2B5EF4-FFF2-40B4-BE49-F238E27FC236}">
              <a16:creationId xmlns:a16="http://schemas.microsoft.com/office/drawing/2014/main" id="{00000000-0008-0000-1300-00006D1B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022" name="Text Box 15">
          <a:extLst>
            <a:ext uri="{FF2B5EF4-FFF2-40B4-BE49-F238E27FC236}">
              <a16:creationId xmlns:a16="http://schemas.microsoft.com/office/drawing/2014/main" id="{00000000-0008-0000-1300-00006E1B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23" name="Text Box 15">
          <a:extLst>
            <a:ext uri="{FF2B5EF4-FFF2-40B4-BE49-F238E27FC236}">
              <a16:creationId xmlns:a16="http://schemas.microsoft.com/office/drawing/2014/main" id="{00000000-0008-0000-1300-00006F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24" name="Text Box 15">
          <a:extLst>
            <a:ext uri="{FF2B5EF4-FFF2-40B4-BE49-F238E27FC236}">
              <a16:creationId xmlns:a16="http://schemas.microsoft.com/office/drawing/2014/main" id="{00000000-0008-0000-1300-000070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25" name="Text Box 15">
          <a:extLst>
            <a:ext uri="{FF2B5EF4-FFF2-40B4-BE49-F238E27FC236}">
              <a16:creationId xmlns:a16="http://schemas.microsoft.com/office/drawing/2014/main" id="{00000000-0008-0000-1300-000071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26" name="Text Box 15">
          <a:extLst>
            <a:ext uri="{FF2B5EF4-FFF2-40B4-BE49-F238E27FC236}">
              <a16:creationId xmlns:a16="http://schemas.microsoft.com/office/drawing/2014/main" id="{00000000-0008-0000-1300-000072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27" name="Text Box 15">
          <a:extLst>
            <a:ext uri="{FF2B5EF4-FFF2-40B4-BE49-F238E27FC236}">
              <a16:creationId xmlns:a16="http://schemas.microsoft.com/office/drawing/2014/main" id="{00000000-0008-0000-1300-000073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28" name="Text Box 15">
          <a:extLst>
            <a:ext uri="{FF2B5EF4-FFF2-40B4-BE49-F238E27FC236}">
              <a16:creationId xmlns:a16="http://schemas.microsoft.com/office/drawing/2014/main" id="{00000000-0008-0000-1300-000074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29" name="Text Box 15">
          <a:extLst>
            <a:ext uri="{FF2B5EF4-FFF2-40B4-BE49-F238E27FC236}">
              <a16:creationId xmlns:a16="http://schemas.microsoft.com/office/drawing/2014/main" id="{00000000-0008-0000-1300-000075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30" name="Text Box 15">
          <a:extLst>
            <a:ext uri="{FF2B5EF4-FFF2-40B4-BE49-F238E27FC236}">
              <a16:creationId xmlns:a16="http://schemas.microsoft.com/office/drawing/2014/main" id="{00000000-0008-0000-1300-000076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31" name="Text Box 15">
          <a:extLst>
            <a:ext uri="{FF2B5EF4-FFF2-40B4-BE49-F238E27FC236}">
              <a16:creationId xmlns:a16="http://schemas.microsoft.com/office/drawing/2014/main" id="{00000000-0008-0000-1300-000077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32" name="Text Box 15">
          <a:extLst>
            <a:ext uri="{FF2B5EF4-FFF2-40B4-BE49-F238E27FC236}">
              <a16:creationId xmlns:a16="http://schemas.microsoft.com/office/drawing/2014/main" id="{00000000-0008-0000-1300-000078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33" name="Text Box 15">
          <a:extLst>
            <a:ext uri="{FF2B5EF4-FFF2-40B4-BE49-F238E27FC236}">
              <a16:creationId xmlns:a16="http://schemas.microsoft.com/office/drawing/2014/main" id="{00000000-0008-0000-1300-000079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34" name="Text Box 15">
          <a:extLst>
            <a:ext uri="{FF2B5EF4-FFF2-40B4-BE49-F238E27FC236}">
              <a16:creationId xmlns:a16="http://schemas.microsoft.com/office/drawing/2014/main" id="{00000000-0008-0000-1300-00007A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35" name="Text Box 15">
          <a:extLst>
            <a:ext uri="{FF2B5EF4-FFF2-40B4-BE49-F238E27FC236}">
              <a16:creationId xmlns:a16="http://schemas.microsoft.com/office/drawing/2014/main" id="{00000000-0008-0000-1300-00007B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036" name="Text Box 15">
          <a:extLst>
            <a:ext uri="{FF2B5EF4-FFF2-40B4-BE49-F238E27FC236}">
              <a16:creationId xmlns:a16="http://schemas.microsoft.com/office/drawing/2014/main" id="{00000000-0008-0000-1300-00007C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037" name="Text Box 15">
          <a:extLst>
            <a:ext uri="{FF2B5EF4-FFF2-40B4-BE49-F238E27FC236}">
              <a16:creationId xmlns:a16="http://schemas.microsoft.com/office/drawing/2014/main" id="{00000000-0008-0000-1300-00007D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038" name="Text Box 15">
          <a:extLst>
            <a:ext uri="{FF2B5EF4-FFF2-40B4-BE49-F238E27FC236}">
              <a16:creationId xmlns:a16="http://schemas.microsoft.com/office/drawing/2014/main" id="{00000000-0008-0000-1300-00007E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39" name="Text Box 15">
          <a:extLst>
            <a:ext uri="{FF2B5EF4-FFF2-40B4-BE49-F238E27FC236}">
              <a16:creationId xmlns:a16="http://schemas.microsoft.com/office/drawing/2014/main" id="{00000000-0008-0000-1300-00007F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40" name="Text Box 15">
          <a:extLst>
            <a:ext uri="{FF2B5EF4-FFF2-40B4-BE49-F238E27FC236}">
              <a16:creationId xmlns:a16="http://schemas.microsoft.com/office/drawing/2014/main" id="{00000000-0008-0000-1300-000080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41" name="Text Box 15">
          <a:extLst>
            <a:ext uri="{FF2B5EF4-FFF2-40B4-BE49-F238E27FC236}">
              <a16:creationId xmlns:a16="http://schemas.microsoft.com/office/drawing/2014/main" id="{00000000-0008-0000-1300-000081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42" name="Text Box 15">
          <a:extLst>
            <a:ext uri="{FF2B5EF4-FFF2-40B4-BE49-F238E27FC236}">
              <a16:creationId xmlns:a16="http://schemas.microsoft.com/office/drawing/2014/main" id="{00000000-0008-0000-1300-000082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43" name="Text Box 15">
          <a:extLst>
            <a:ext uri="{FF2B5EF4-FFF2-40B4-BE49-F238E27FC236}">
              <a16:creationId xmlns:a16="http://schemas.microsoft.com/office/drawing/2014/main" id="{00000000-0008-0000-1300-000083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44" name="Text Box 15">
          <a:extLst>
            <a:ext uri="{FF2B5EF4-FFF2-40B4-BE49-F238E27FC236}">
              <a16:creationId xmlns:a16="http://schemas.microsoft.com/office/drawing/2014/main" id="{00000000-0008-0000-1300-000084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45" name="Text Box 15">
          <a:extLst>
            <a:ext uri="{FF2B5EF4-FFF2-40B4-BE49-F238E27FC236}">
              <a16:creationId xmlns:a16="http://schemas.microsoft.com/office/drawing/2014/main" id="{00000000-0008-0000-1300-000085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46" name="Text Box 15">
          <a:extLst>
            <a:ext uri="{FF2B5EF4-FFF2-40B4-BE49-F238E27FC236}">
              <a16:creationId xmlns:a16="http://schemas.microsoft.com/office/drawing/2014/main" id="{00000000-0008-0000-1300-000086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47" name="Text Box 15">
          <a:extLst>
            <a:ext uri="{FF2B5EF4-FFF2-40B4-BE49-F238E27FC236}">
              <a16:creationId xmlns:a16="http://schemas.microsoft.com/office/drawing/2014/main" id="{00000000-0008-0000-1300-000087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48" name="Text Box 15">
          <a:extLst>
            <a:ext uri="{FF2B5EF4-FFF2-40B4-BE49-F238E27FC236}">
              <a16:creationId xmlns:a16="http://schemas.microsoft.com/office/drawing/2014/main" id="{00000000-0008-0000-1300-000088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49" name="Text Box 15">
          <a:extLst>
            <a:ext uri="{FF2B5EF4-FFF2-40B4-BE49-F238E27FC236}">
              <a16:creationId xmlns:a16="http://schemas.microsoft.com/office/drawing/2014/main" id="{00000000-0008-0000-1300-000089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050" name="Text Box 15">
          <a:extLst>
            <a:ext uri="{FF2B5EF4-FFF2-40B4-BE49-F238E27FC236}">
              <a16:creationId xmlns:a16="http://schemas.microsoft.com/office/drawing/2014/main" id="{00000000-0008-0000-1300-00008A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051" name="Text Box 15">
          <a:extLst>
            <a:ext uri="{FF2B5EF4-FFF2-40B4-BE49-F238E27FC236}">
              <a16:creationId xmlns:a16="http://schemas.microsoft.com/office/drawing/2014/main" id="{00000000-0008-0000-1300-00008B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052" name="Text Box 15">
          <a:extLst>
            <a:ext uri="{FF2B5EF4-FFF2-40B4-BE49-F238E27FC236}">
              <a16:creationId xmlns:a16="http://schemas.microsoft.com/office/drawing/2014/main" id="{00000000-0008-0000-1300-00008C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053" name="Text Box 15">
          <a:extLst>
            <a:ext uri="{FF2B5EF4-FFF2-40B4-BE49-F238E27FC236}">
              <a16:creationId xmlns:a16="http://schemas.microsoft.com/office/drawing/2014/main" id="{00000000-0008-0000-1300-00008D1B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054" name="Text Box 15">
          <a:extLst>
            <a:ext uri="{FF2B5EF4-FFF2-40B4-BE49-F238E27FC236}">
              <a16:creationId xmlns:a16="http://schemas.microsoft.com/office/drawing/2014/main" id="{00000000-0008-0000-1300-00008E1B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055" name="Text Box 15">
          <a:extLst>
            <a:ext uri="{FF2B5EF4-FFF2-40B4-BE49-F238E27FC236}">
              <a16:creationId xmlns:a16="http://schemas.microsoft.com/office/drawing/2014/main" id="{00000000-0008-0000-1300-00008F1B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056" name="Text Box 15">
          <a:extLst>
            <a:ext uri="{FF2B5EF4-FFF2-40B4-BE49-F238E27FC236}">
              <a16:creationId xmlns:a16="http://schemas.microsoft.com/office/drawing/2014/main" id="{00000000-0008-0000-1300-0000901B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057" name="Text Box 15">
          <a:extLst>
            <a:ext uri="{FF2B5EF4-FFF2-40B4-BE49-F238E27FC236}">
              <a16:creationId xmlns:a16="http://schemas.microsoft.com/office/drawing/2014/main" id="{00000000-0008-0000-1300-0000911B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058" name="Text Box 15">
          <a:extLst>
            <a:ext uri="{FF2B5EF4-FFF2-40B4-BE49-F238E27FC236}">
              <a16:creationId xmlns:a16="http://schemas.microsoft.com/office/drawing/2014/main" id="{00000000-0008-0000-1300-0000921B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59" name="Text Box 15">
          <a:extLst>
            <a:ext uri="{FF2B5EF4-FFF2-40B4-BE49-F238E27FC236}">
              <a16:creationId xmlns:a16="http://schemas.microsoft.com/office/drawing/2014/main" id="{00000000-0008-0000-1300-000093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60" name="Text Box 15">
          <a:extLst>
            <a:ext uri="{FF2B5EF4-FFF2-40B4-BE49-F238E27FC236}">
              <a16:creationId xmlns:a16="http://schemas.microsoft.com/office/drawing/2014/main" id="{00000000-0008-0000-1300-000094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61" name="Text Box 15">
          <a:extLst>
            <a:ext uri="{FF2B5EF4-FFF2-40B4-BE49-F238E27FC236}">
              <a16:creationId xmlns:a16="http://schemas.microsoft.com/office/drawing/2014/main" id="{00000000-0008-0000-1300-000095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62" name="Text Box 15">
          <a:extLst>
            <a:ext uri="{FF2B5EF4-FFF2-40B4-BE49-F238E27FC236}">
              <a16:creationId xmlns:a16="http://schemas.microsoft.com/office/drawing/2014/main" id="{00000000-0008-0000-1300-000096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63" name="Text Box 15">
          <a:extLst>
            <a:ext uri="{FF2B5EF4-FFF2-40B4-BE49-F238E27FC236}">
              <a16:creationId xmlns:a16="http://schemas.microsoft.com/office/drawing/2014/main" id="{00000000-0008-0000-1300-000097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64" name="Text Box 15">
          <a:extLst>
            <a:ext uri="{FF2B5EF4-FFF2-40B4-BE49-F238E27FC236}">
              <a16:creationId xmlns:a16="http://schemas.microsoft.com/office/drawing/2014/main" id="{00000000-0008-0000-1300-000098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65" name="Text Box 15">
          <a:extLst>
            <a:ext uri="{FF2B5EF4-FFF2-40B4-BE49-F238E27FC236}">
              <a16:creationId xmlns:a16="http://schemas.microsoft.com/office/drawing/2014/main" id="{00000000-0008-0000-1300-000099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66" name="Text Box 15">
          <a:extLst>
            <a:ext uri="{FF2B5EF4-FFF2-40B4-BE49-F238E27FC236}">
              <a16:creationId xmlns:a16="http://schemas.microsoft.com/office/drawing/2014/main" id="{00000000-0008-0000-1300-00009A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67" name="Text Box 15">
          <a:extLst>
            <a:ext uri="{FF2B5EF4-FFF2-40B4-BE49-F238E27FC236}">
              <a16:creationId xmlns:a16="http://schemas.microsoft.com/office/drawing/2014/main" id="{00000000-0008-0000-1300-00009B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68" name="Text Box 15">
          <a:extLst>
            <a:ext uri="{FF2B5EF4-FFF2-40B4-BE49-F238E27FC236}">
              <a16:creationId xmlns:a16="http://schemas.microsoft.com/office/drawing/2014/main" id="{00000000-0008-0000-1300-00009C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69" name="Text Box 15">
          <a:extLst>
            <a:ext uri="{FF2B5EF4-FFF2-40B4-BE49-F238E27FC236}">
              <a16:creationId xmlns:a16="http://schemas.microsoft.com/office/drawing/2014/main" id="{00000000-0008-0000-1300-00009D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70" name="Text Box 15">
          <a:extLst>
            <a:ext uri="{FF2B5EF4-FFF2-40B4-BE49-F238E27FC236}">
              <a16:creationId xmlns:a16="http://schemas.microsoft.com/office/drawing/2014/main" id="{00000000-0008-0000-1300-00009E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71" name="Text Box 15">
          <a:extLst>
            <a:ext uri="{FF2B5EF4-FFF2-40B4-BE49-F238E27FC236}">
              <a16:creationId xmlns:a16="http://schemas.microsoft.com/office/drawing/2014/main" id="{00000000-0008-0000-1300-00009F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072" name="Text Box 15">
          <a:extLst>
            <a:ext uri="{FF2B5EF4-FFF2-40B4-BE49-F238E27FC236}">
              <a16:creationId xmlns:a16="http://schemas.microsoft.com/office/drawing/2014/main" id="{00000000-0008-0000-1300-0000A0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073" name="Text Box 15">
          <a:extLst>
            <a:ext uri="{FF2B5EF4-FFF2-40B4-BE49-F238E27FC236}">
              <a16:creationId xmlns:a16="http://schemas.microsoft.com/office/drawing/2014/main" id="{00000000-0008-0000-1300-0000A1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074" name="Text Box 15">
          <a:extLst>
            <a:ext uri="{FF2B5EF4-FFF2-40B4-BE49-F238E27FC236}">
              <a16:creationId xmlns:a16="http://schemas.microsoft.com/office/drawing/2014/main" id="{00000000-0008-0000-1300-0000A2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75" name="Text Box 15">
          <a:extLst>
            <a:ext uri="{FF2B5EF4-FFF2-40B4-BE49-F238E27FC236}">
              <a16:creationId xmlns:a16="http://schemas.microsoft.com/office/drawing/2014/main" id="{00000000-0008-0000-1300-0000A3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76" name="Text Box 15">
          <a:extLst>
            <a:ext uri="{FF2B5EF4-FFF2-40B4-BE49-F238E27FC236}">
              <a16:creationId xmlns:a16="http://schemas.microsoft.com/office/drawing/2014/main" id="{00000000-0008-0000-1300-0000A4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77" name="Text Box 15">
          <a:extLst>
            <a:ext uri="{FF2B5EF4-FFF2-40B4-BE49-F238E27FC236}">
              <a16:creationId xmlns:a16="http://schemas.microsoft.com/office/drawing/2014/main" id="{00000000-0008-0000-1300-0000A5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78" name="Text Box 15">
          <a:extLst>
            <a:ext uri="{FF2B5EF4-FFF2-40B4-BE49-F238E27FC236}">
              <a16:creationId xmlns:a16="http://schemas.microsoft.com/office/drawing/2014/main" id="{00000000-0008-0000-1300-0000A6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79" name="Text Box 15">
          <a:extLst>
            <a:ext uri="{FF2B5EF4-FFF2-40B4-BE49-F238E27FC236}">
              <a16:creationId xmlns:a16="http://schemas.microsoft.com/office/drawing/2014/main" id="{00000000-0008-0000-1300-0000A7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80" name="Text Box 15">
          <a:extLst>
            <a:ext uri="{FF2B5EF4-FFF2-40B4-BE49-F238E27FC236}">
              <a16:creationId xmlns:a16="http://schemas.microsoft.com/office/drawing/2014/main" id="{00000000-0008-0000-1300-0000A8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81" name="Text Box 15">
          <a:extLst>
            <a:ext uri="{FF2B5EF4-FFF2-40B4-BE49-F238E27FC236}">
              <a16:creationId xmlns:a16="http://schemas.microsoft.com/office/drawing/2014/main" id="{00000000-0008-0000-1300-0000A9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82" name="Text Box 15">
          <a:extLst>
            <a:ext uri="{FF2B5EF4-FFF2-40B4-BE49-F238E27FC236}">
              <a16:creationId xmlns:a16="http://schemas.microsoft.com/office/drawing/2014/main" id="{00000000-0008-0000-1300-0000AA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83" name="Text Box 15">
          <a:extLst>
            <a:ext uri="{FF2B5EF4-FFF2-40B4-BE49-F238E27FC236}">
              <a16:creationId xmlns:a16="http://schemas.microsoft.com/office/drawing/2014/main" id="{00000000-0008-0000-1300-0000AB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84" name="Text Box 15">
          <a:extLst>
            <a:ext uri="{FF2B5EF4-FFF2-40B4-BE49-F238E27FC236}">
              <a16:creationId xmlns:a16="http://schemas.microsoft.com/office/drawing/2014/main" id="{00000000-0008-0000-1300-0000AC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085" name="Text Box 15">
          <a:extLst>
            <a:ext uri="{FF2B5EF4-FFF2-40B4-BE49-F238E27FC236}">
              <a16:creationId xmlns:a16="http://schemas.microsoft.com/office/drawing/2014/main" id="{00000000-0008-0000-1300-0000AD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086" name="Text Box 15">
          <a:extLst>
            <a:ext uri="{FF2B5EF4-FFF2-40B4-BE49-F238E27FC236}">
              <a16:creationId xmlns:a16="http://schemas.microsoft.com/office/drawing/2014/main" id="{00000000-0008-0000-1300-0000AE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087" name="Text Box 15">
          <a:extLst>
            <a:ext uri="{FF2B5EF4-FFF2-40B4-BE49-F238E27FC236}">
              <a16:creationId xmlns:a16="http://schemas.microsoft.com/office/drawing/2014/main" id="{00000000-0008-0000-1300-0000AF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088" name="Text Box 15">
          <a:extLst>
            <a:ext uri="{FF2B5EF4-FFF2-40B4-BE49-F238E27FC236}">
              <a16:creationId xmlns:a16="http://schemas.microsoft.com/office/drawing/2014/main" id="{00000000-0008-0000-1300-0000B01B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089" name="Text Box 15">
          <a:extLst>
            <a:ext uri="{FF2B5EF4-FFF2-40B4-BE49-F238E27FC236}">
              <a16:creationId xmlns:a16="http://schemas.microsoft.com/office/drawing/2014/main" id="{00000000-0008-0000-1300-0000B11B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090" name="Text Box 15">
          <a:extLst>
            <a:ext uri="{FF2B5EF4-FFF2-40B4-BE49-F238E27FC236}">
              <a16:creationId xmlns:a16="http://schemas.microsoft.com/office/drawing/2014/main" id="{00000000-0008-0000-1300-0000B21B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091" name="Text Box 15">
          <a:extLst>
            <a:ext uri="{FF2B5EF4-FFF2-40B4-BE49-F238E27FC236}">
              <a16:creationId xmlns:a16="http://schemas.microsoft.com/office/drawing/2014/main" id="{00000000-0008-0000-1300-0000B31B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092" name="Text Box 15">
          <a:extLst>
            <a:ext uri="{FF2B5EF4-FFF2-40B4-BE49-F238E27FC236}">
              <a16:creationId xmlns:a16="http://schemas.microsoft.com/office/drawing/2014/main" id="{00000000-0008-0000-1300-0000B41B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093" name="Text Box 15">
          <a:extLst>
            <a:ext uri="{FF2B5EF4-FFF2-40B4-BE49-F238E27FC236}">
              <a16:creationId xmlns:a16="http://schemas.microsoft.com/office/drawing/2014/main" id="{00000000-0008-0000-1300-0000B51B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094" name="Text Box 15">
          <a:extLst>
            <a:ext uri="{FF2B5EF4-FFF2-40B4-BE49-F238E27FC236}">
              <a16:creationId xmlns:a16="http://schemas.microsoft.com/office/drawing/2014/main" id="{00000000-0008-0000-1300-0000B61B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095" name="Text Box 15">
          <a:extLst>
            <a:ext uri="{FF2B5EF4-FFF2-40B4-BE49-F238E27FC236}">
              <a16:creationId xmlns:a16="http://schemas.microsoft.com/office/drawing/2014/main" id="{00000000-0008-0000-1300-0000B7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096" name="Text Box 15">
          <a:extLst>
            <a:ext uri="{FF2B5EF4-FFF2-40B4-BE49-F238E27FC236}">
              <a16:creationId xmlns:a16="http://schemas.microsoft.com/office/drawing/2014/main" id="{00000000-0008-0000-1300-0000B8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097" name="Text Box 15">
          <a:extLst>
            <a:ext uri="{FF2B5EF4-FFF2-40B4-BE49-F238E27FC236}">
              <a16:creationId xmlns:a16="http://schemas.microsoft.com/office/drawing/2014/main" id="{00000000-0008-0000-1300-0000B9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098" name="Text Box 15">
          <a:extLst>
            <a:ext uri="{FF2B5EF4-FFF2-40B4-BE49-F238E27FC236}">
              <a16:creationId xmlns:a16="http://schemas.microsoft.com/office/drawing/2014/main" id="{00000000-0008-0000-1300-0000BA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099" name="Text Box 15">
          <a:extLst>
            <a:ext uri="{FF2B5EF4-FFF2-40B4-BE49-F238E27FC236}">
              <a16:creationId xmlns:a16="http://schemas.microsoft.com/office/drawing/2014/main" id="{00000000-0008-0000-1300-0000BB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00" name="Text Box 15">
          <a:extLst>
            <a:ext uri="{FF2B5EF4-FFF2-40B4-BE49-F238E27FC236}">
              <a16:creationId xmlns:a16="http://schemas.microsoft.com/office/drawing/2014/main" id="{00000000-0008-0000-1300-0000BC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01" name="Text Box 15">
          <a:extLst>
            <a:ext uri="{FF2B5EF4-FFF2-40B4-BE49-F238E27FC236}">
              <a16:creationId xmlns:a16="http://schemas.microsoft.com/office/drawing/2014/main" id="{00000000-0008-0000-1300-0000BD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02" name="Text Box 15">
          <a:extLst>
            <a:ext uri="{FF2B5EF4-FFF2-40B4-BE49-F238E27FC236}">
              <a16:creationId xmlns:a16="http://schemas.microsoft.com/office/drawing/2014/main" id="{00000000-0008-0000-1300-0000BE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03" name="Text Box 15">
          <a:extLst>
            <a:ext uri="{FF2B5EF4-FFF2-40B4-BE49-F238E27FC236}">
              <a16:creationId xmlns:a16="http://schemas.microsoft.com/office/drawing/2014/main" id="{00000000-0008-0000-1300-0000BF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04" name="Text Box 15">
          <a:extLst>
            <a:ext uri="{FF2B5EF4-FFF2-40B4-BE49-F238E27FC236}">
              <a16:creationId xmlns:a16="http://schemas.microsoft.com/office/drawing/2014/main" id="{00000000-0008-0000-1300-0000C0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05" name="Text Box 15">
          <a:extLst>
            <a:ext uri="{FF2B5EF4-FFF2-40B4-BE49-F238E27FC236}">
              <a16:creationId xmlns:a16="http://schemas.microsoft.com/office/drawing/2014/main" id="{00000000-0008-0000-1300-0000C1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106" name="Text Box 15">
          <a:extLst>
            <a:ext uri="{FF2B5EF4-FFF2-40B4-BE49-F238E27FC236}">
              <a16:creationId xmlns:a16="http://schemas.microsoft.com/office/drawing/2014/main" id="{00000000-0008-0000-1300-0000C2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107" name="Text Box 15">
          <a:extLst>
            <a:ext uri="{FF2B5EF4-FFF2-40B4-BE49-F238E27FC236}">
              <a16:creationId xmlns:a16="http://schemas.microsoft.com/office/drawing/2014/main" id="{00000000-0008-0000-1300-0000C3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108" name="Text Box 15">
          <a:extLst>
            <a:ext uri="{FF2B5EF4-FFF2-40B4-BE49-F238E27FC236}">
              <a16:creationId xmlns:a16="http://schemas.microsoft.com/office/drawing/2014/main" id="{00000000-0008-0000-1300-0000C4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09" name="Text Box 15">
          <a:extLst>
            <a:ext uri="{FF2B5EF4-FFF2-40B4-BE49-F238E27FC236}">
              <a16:creationId xmlns:a16="http://schemas.microsoft.com/office/drawing/2014/main" id="{00000000-0008-0000-1300-0000C5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10" name="Text Box 15">
          <a:extLst>
            <a:ext uri="{FF2B5EF4-FFF2-40B4-BE49-F238E27FC236}">
              <a16:creationId xmlns:a16="http://schemas.microsoft.com/office/drawing/2014/main" id="{00000000-0008-0000-1300-0000C6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11" name="Text Box 15">
          <a:extLst>
            <a:ext uri="{FF2B5EF4-FFF2-40B4-BE49-F238E27FC236}">
              <a16:creationId xmlns:a16="http://schemas.microsoft.com/office/drawing/2014/main" id="{00000000-0008-0000-1300-0000C7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12" name="Text Box 15">
          <a:extLst>
            <a:ext uri="{FF2B5EF4-FFF2-40B4-BE49-F238E27FC236}">
              <a16:creationId xmlns:a16="http://schemas.microsoft.com/office/drawing/2014/main" id="{00000000-0008-0000-1300-0000C8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13" name="Text Box 15">
          <a:extLst>
            <a:ext uri="{FF2B5EF4-FFF2-40B4-BE49-F238E27FC236}">
              <a16:creationId xmlns:a16="http://schemas.microsoft.com/office/drawing/2014/main" id="{00000000-0008-0000-1300-0000C9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14" name="Text Box 15">
          <a:extLst>
            <a:ext uri="{FF2B5EF4-FFF2-40B4-BE49-F238E27FC236}">
              <a16:creationId xmlns:a16="http://schemas.microsoft.com/office/drawing/2014/main" id="{00000000-0008-0000-1300-0000CA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15" name="Text Box 15">
          <a:extLst>
            <a:ext uri="{FF2B5EF4-FFF2-40B4-BE49-F238E27FC236}">
              <a16:creationId xmlns:a16="http://schemas.microsoft.com/office/drawing/2014/main" id="{00000000-0008-0000-1300-0000CB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16" name="Text Box 15">
          <a:extLst>
            <a:ext uri="{FF2B5EF4-FFF2-40B4-BE49-F238E27FC236}">
              <a16:creationId xmlns:a16="http://schemas.microsoft.com/office/drawing/2014/main" id="{00000000-0008-0000-1300-0000CC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17" name="Text Box 15">
          <a:extLst>
            <a:ext uri="{FF2B5EF4-FFF2-40B4-BE49-F238E27FC236}">
              <a16:creationId xmlns:a16="http://schemas.microsoft.com/office/drawing/2014/main" id="{00000000-0008-0000-1300-0000CD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18" name="Text Box 15">
          <a:extLst>
            <a:ext uri="{FF2B5EF4-FFF2-40B4-BE49-F238E27FC236}">
              <a16:creationId xmlns:a16="http://schemas.microsoft.com/office/drawing/2014/main" id="{00000000-0008-0000-1300-0000CE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19" name="Text Box 15">
          <a:extLst>
            <a:ext uri="{FF2B5EF4-FFF2-40B4-BE49-F238E27FC236}">
              <a16:creationId xmlns:a16="http://schemas.microsoft.com/office/drawing/2014/main" id="{00000000-0008-0000-1300-0000CF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120" name="Text Box 15">
          <a:extLst>
            <a:ext uri="{FF2B5EF4-FFF2-40B4-BE49-F238E27FC236}">
              <a16:creationId xmlns:a16="http://schemas.microsoft.com/office/drawing/2014/main" id="{00000000-0008-0000-1300-0000D0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121" name="Text Box 15">
          <a:extLst>
            <a:ext uri="{FF2B5EF4-FFF2-40B4-BE49-F238E27FC236}">
              <a16:creationId xmlns:a16="http://schemas.microsoft.com/office/drawing/2014/main" id="{00000000-0008-0000-1300-0000D1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122" name="Text Box 15">
          <a:extLst>
            <a:ext uri="{FF2B5EF4-FFF2-40B4-BE49-F238E27FC236}">
              <a16:creationId xmlns:a16="http://schemas.microsoft.com/office/drawing/2014/main" id="{00000000-0008-0000-1300-0000D2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123" name="Text Box 15">
          <a:extLst>
            <a:ext uri="{FF2B5EF4-FFF2-40B4-BE49-F238E27FC236}">
              <a16:creationId xmlns:a16="http://schemas.microsoft.com/office/drawing/2014/main" id="{00000000-0008-0000-1300-0000D3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124" name="Text Box 15">
          <a:extLst>
            <a:ext uri="{FF2B5EF4-FFF2-40B4-BE49-F238E27FC236}">
              <a16:creationId xmlns:a16="http://schemas.microsoft.com/office/drawing/2014/main" id="{00000000-0008-0000-1300-0000D4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125" name="Text Box 15">
          <a:extLst>
            <a:ext uri="{FF2B5EF4-FFF2-40B4-BE49-F238E27FC236}">
              <a16:creationId xmlns:a16="http://schemas.microsoft.com/office/drawing/2014/main" id="{00000000-0008-0000-1300-0000D5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26" name="Text Box 15">
          <a:extLst>
            <a:ext uri="{FF2B5EF4-FFF2-40B4-BE49-F238E27FC236}">
              <a16:creationId xmlns:a16="http://schemas.microsoft.com/office/drawing/2014/main" id="{00000000-0008-0000-1300-0000D6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27" name="Text Box 15">
          <a:extLst>
            <a:ext uri="{FF2B5EF4-FFF2-40B4-BE49-F238E27FC236}">
              <a16:creationId xmlns:a16="http://schemas.microsoft.com/office/drawing/2014/main" id="{00000000-0008-0000-1300-0000D7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28" name="Text Box 15">
          <a:extLst>
            <a:ext uri="{FF2B5EF4-FFF2-40B4-BE49-F238E27FC236}">
              <a16:creationId xmlns:a16="http://schemas.microsoft.com/office/drawing/2014/main" id="{00000000-0008-0000-1300-0000D8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29" name="Text Box 15">
          <a:extLst>
            <a:ext uri="{FF2B5EF4-FFF2-40B4-BE49-F238E27FC236}">
              <a16:creationId xmlns:a16="http://schemas.microsoft.com/office/drawing/2014/main" id="{00000000-0008-0000-1300-0000D9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30" name="Text Box 15">
          <a:extLst>
            <a:ext uri="{FF2B5EF4-FFF2-40B4-BE49-F238E27FC236}">
              <a16:creationId xmlns:a16="http://schemas.microsoft.com/office/drawing/2014/main" id="{00000000-0008-0000-1300-0000DA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31" name="Text Box 15">
          <a:extLst>
            <a:ext uri="{FF2B5EF4-FFF2-40B4-BE49-F238E27FC236}">
              <a16:creationId xmlns:a16="http://schemas.microsoft.com/office/drawing/2014/main" id="{00000000-0008-0000-1300-0000DB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32" name="Text Box 15">
          <a:extLst>
            <a:ext uri="{FF2B5EF4-FFF2-40B4-BE49-F238E27FC236}">
              <a16:creationId xmlns:a16="http://schemas.microsoft.com/office/drawing/2014/main" id="{00000000-0008-0000-1300-0000DC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33" name="Text Box 15">
          <a:extLst>
            <a:ext uri="{FF2B5EF4-FFF2-40B4-BE49-F238E27FC236}">
              <a16:creationId xmlns:a16="http://schemas.microsoft.com/office/drawing/2014/main" id="{00000000-0008-0000-1300-0000DD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34" name="Text Box 15">
          <a:extLst>
            <a:ext uri="{FF2B5EF4-FFF2-40B4-BE49-F238E27FC236}">
              <a16:creationId xmlns:a16="http://schemas.microsoft.com/office/drawing/2014/main" id="{00000000-0008-0000-1300-0000DE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35" name="Text Box 15">
          <a:extLst>
            <a:ext uri="{FF2B5EF4-FFF2-40B4-BE49-F238E27FC236}">
              <a16:creationId xmlns:a16="http://schemas.microsoft.com/office/drawing/2014/main" id="{00000000-0008-0000-1300-0000DF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36" name="Text Box 15">
          <a:extLst>
            <a:ext uri="{FF2B5EF4-FFF2-40B4-BE49-F238E27FC236}">
              <a16:creationId xmlns:a16="http://schemas.microsoft.com/office/drawing/2014/main" id="{00000000-0008-0000-1300-0000E0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37" name="Text Box 15">
          <a:extLst>
            <a:ext uri="{FF2B5EF4-FFF2-40B4-BE49-F238E27FC236}">
              <a16:creationId xmlns:a16="http://schemas.microsoft.com/office/drawing/2014/main" id="{00000000-0008-0000-1300-0000E1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38" name="Text Box 15">
          <a:extLst>
            <a:ext uri="{FF2B5EF4-FFF2-40B4-BE49-F238E27FC236}">
              <a16:creationId xmlns:a16="http://schemas.microsoft.com/office/drawing/2014/main" id="{00000000-0008-0000-1300-0000E2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139" name="Text Box 15">
          <a:extLst>
            <a:ext uri="{FF2B5EF4-FFF2-40B4-BE49-F238E27FC236}">
              <a16:creationId xmlns:a16="http://schemas.microsoft.com/office/drawing/2014/main" id="{00000000-0008-0000-1300-0000E3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140" name="Text Box 15">
          <a:extLst>
            <a:ext uri="{FF2B5EF4-FFF2-40B4-BE49-F238E27FC236}">
              <a16:creationId xmlns:a16="http://schemas.microsoft.com/office/drawing/2014/main" id="{00000000-0008-0000-1300-0000E4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141" name="Text Box 15">
          <a:extLst>
            <a:ext uri="{FF2B5EF4-FFF2-40B4-BE49-F238E27FC236}">
              <a16:creationId xmlns:a16="http://schemas.microsoft.com/office/drawing/2014/main" id="{00000000-0008-0000-1300-0000E5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42" name="Text Box 15">
          <a:extLst>
            <a:ext uri="{FF2B5EF4-FFF2-40B4-BE49-F238E27FC236}">
              <a16:creationId xmlns:a16="http://schemas.microsoft.com/office/drawing/2014/main" id="{00000000-0008-0000-1300-0000E6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43" name="Text Box 15">
          <a:extLst>
            <a:ext uri="{FF2B5EF4-FFF2-40B4-BE49-F238E27FC236}">
              <a16:creationId xmlns:a16="http://schemas.microsoft.com/office/drawing/2014/main" id="{00000000-0008-0000-1300-0000E7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44" name="Text Box 15">
          <a:extLst>
            <a:ext uri="{FF2B5EF4-FFF2-40B4-BE49-F238E27FC236}">
              <a16:creationId xmlns:a16="http://schemas.microsoft.com/office/drawing/2014/main" id="{00000000-0008-0000-1300-0000E8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45" name="Text Box 15">
          <a:extLst>
            <a:ext uri="{FF2B5EF4-FFF2-40B4-BE49-F238E27FC236}">
              <a16:creationId xmlns:a16="http://schemas.microsoft.com/office/drawing/2014/main" id="{00000000-0008-0000-1300-0000E9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46" name="Text Box 15">
          <a:extLst>
            <a:ext uri="{FF2B5EF4-FFF2-40B4-BE49-F238E27FC236}">
              <a16:creationId xmlns:a16="http://schemas.microsoft.com/office/drawing/2014/main" id="{00000000-0008-0000-1300-0000EA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47" name="Text Box 15">
          <a:extLst>
            <a:ext uri="{FF2B5EF4-FFF2-40B4-BE49-F238E27FC236}">
              <a16:creationId xmlns:a16="http://schemas.microsoft.com/office/drawing/2014/main" id="{00000000-0008-0000-1300-0000EB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48" name="Text Box 15">
          <a:extLst>
            <a:ext uri="{FF2B5EF4-FFF2-40B4-BE49-F238E27FC236}">
              <a16:creationId xmlns:a16="http://schemas.microsoft.com/office/drawing/2014/main" id="{00000000-0008-0000-1300-0000EC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49" name="Text Box 15">
          <a:extLst>
            <a:ext uri="{FF2B5EF4-FFF2-40B4-BE49-F238E27FC236}">
              <a16:creationId xmlns:a16="http://schemas.microsoft.com/office/drawing/2014/main" id="{00000000-0008-0000-1300-0000ED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50" name="Text Box 15">
          <a:extLst>
            <a:ext uri="{FF2B5EF4-FFF2-40B4-BE49-F238E27FC236}">
              <a16:creationId xmlns:a16="http://schemas.microsoft.com/office/drawing/2014/main" id="{00000000-0008-0000-1300-0000EE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51" name="Text Box 15">
          <a:extLst>
            <a:ext uri="{FF2B5EF4-FFF2-40B4-BE49-F238E27FC236}">
              <a16:creationId xmlns:a16="http://schemas.microsoft.com/office/drawing/2014/main" id="{00000000-0008-0000-1300-0000EF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52" name="Text Box 15">
          <a:extLst>
            <a:ext uri="{FF2B5EF4-FFF2-40B4-BE49-F238E27FC236}">
              <a16:creationId xmlns:a16="http://schemas.microsoft.com/office/drawing/2014/main" id="{00000000-0008-0000-1300-0000F0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153" name="Text Box 15">
          <a:extLst>
            <a:ext uri="{FF2B5EF4-FFF2-40B4-BE49-F238E27FC236}">
              <a16:creationId xmlns:a16="http://schemas.microsoft.com/office/drawing/2014/main" id="{00000000-0008-0000-1300-0000F1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154" name="Text Box 15">
          <a:extLst>
            <a:ext uri="{FF2B5EF4-FFF2-40B4-BE49-F238E27FC236}">
              <a16:creationId xmlns:a16="http://schemas.microsoft.com/office/drawing/2014/main" id="{00000000-0008-0000-1300-0000F2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155" name="Text Box 15">
          <a:extLst>
            <a:ext uri="{FF2B5EF4-FFF2-40B4-BE49-F238E27FC236}">
              <a16:creationId xmlns:a16="http://schemas.microsoft.com/office/drawing/2014/main" id="{00000000-0008-0000-1300-0000F31B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156" name="Text Box 15">
          <a:extLst>
            <a:ext uri="{FF2B5EF4-FFF2-40B4-BE49-F238E27FC236}">
              <a16:creationId xmlns:a16="http://schemas.microsoft.com/office/drawing/2014/main" id="{00000000-0008-0000-1300-0000F4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157" name="Text Box 15">
          <a:extLst>
            <a:ext uri="{FF2B5EF4-FFF2-40B4-BE49-F238E27FC236}">
              <a16:creationId xmlns:a16="http://schemas.microsoft.com/office/drawing/2014/main" id="{00000000-0008-0000-1300-0000F5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158" name="Text Box 15">
          <a:extLst>
            <a:ext uri="{FF2B5EF4-FFF2-40B4-BE49-F238E27FC236}">
              <a16:creationId xmlns:a16="http://schemas.microsoft.com/office/drawing/2014/main" id="{00000000-0008-0000-1300-0000F6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159" name="Text Box 15">
          <a:extLst>
            <a:ext uri="{FF2B5EF4-FFF2-40B4-BE49-F238E27FC236}">
              <a16:creationId xmlns:a16="http://schemas.microsoft.com/office/drawing/2014/main" id="{00000000-0008-0000-1300-0000F7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160" name="Text Box 15">
          <a:extLst>
            <a:ext uri="{FF2B5EF4-FFF2-40B4-BE49-F238E27FC236}">
              <a16:creationId xmlns:a16="http://schemas.microsoft.com/office/drawing/2014/main" id="{00000000-0008-0000-1300-0000F8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161" name="Text Box 15">
          <a:extLst>
            <a:ext uri="{FF2B5EF4-FFF2-40B4-BE49-F238E27FC236}">
              <a16:creationId xmlns:a16="http://schemas.microsoft.com/office/drawing/2014/main" id="{00000000-0008-0000-1300-0000F91B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62" name="Text Box 15">
          <a:extLst>
            <a:ext uri="{FF2B5EF4-FFF2-40B4-BE49-F238E27FC236}">
              <a16:creationId xmlns:a16="http://schemas.microsoft.com/office/drawing/2014/main" id="{00000000-0008-0000-1300-0000FA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63" name="Text Box 15">
          <a:extLst>
            <a:ext uri="{FF2B5EF4-FFF2-40B4-BE49-F238E27FC236}">
              <a16:creationId xmlns:a16="http://schemas.microsoft.com/office/drawing/2014/main" id="{00000000-0008-0000-1300-0000FB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64" name="Text Box 15">
          <a:extLst>
            <a:ext uri="{FF2B5EF4-FFF2-40B4-BE49-F238E27FC236}">
              <a16:creationId xmlns:a16="http://schemas.microsoft.com/office/drawing/2014/main" id="{00000000-0008-0000-1300-0000FC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65" name="Text Box 15">
          <a:extLst>
            <a:ext uri="{FF2B5EF4-FFF2-40B4-BE49-F238E27FC236}">
              <a16:creationId xmlns:a16="http://schemas.microsoft.com/office/drawing/2014/main" id="{00000000-0008-0000-1300-0000FD1B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166" name="Text Box 15">
          <a:extLst>
            <a:ext uri="{FF2B5EF4-FFF2-40B4-BE49-F238E27FC236}">
              <a16:creationId xmlns:a16="http://schemas.microsoft.com/office/drawing/2014/main" id="{00000000-0008-0000-1300-0000FE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167" name="Text Box 15">
          <a:extLst>
            <a:ext uri="{FF2B5EF4-FFF2-40B4-BE49-F238E27FC236}">
              <a16:creationId xmlns:a16="http://schemas.microsoft.com/office/drawing/2014/main" id="{00000000-0008-0000-1300-0000FF1B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68" name="Text Box 15">
          <a:extLst>
            <a:ext uri="{FF2B5EF4-FFF2-40B4-BE49-F238E27FC236}">
              <a16:creationId xmlns:a16="http://schemas.microsoft.com/office/drawing/2014/main" id="{00000000-0008-0000-1300-000000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69" name="Text Box 15">
          <a:extLst>
            <a:ext uri="{FF2B5EF4-FFF2-40B4-BE49-F238E27FC236}">
              <a16:creationId xmlns:a16="http://schemas.microsoft.com/office/drawing/2014/main" id="{00000000-0008-0000-1300-000001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70" name="Text Box 15">
          <a:extLst>
            <a:ext uri="{FF2B5EF4-FFF2-40B4-BE49-F238E27FC236}">
              <a16:creationId xmlns:a16="http://schemas.microsoft.com/office/drawing/2014/main" id="{00000000-0008-0000-1300-000002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171" name="Text Box 15">
          <a:extLst>
            <a:ext uri="{FF2B5EF4-FFF2-40B4-BE49-F238E27FC236}">
              <a16:creationId xmlns:a16="http://schemas.microsoft.com/office/drawing/2014/main" id="{00000000-0008-0000-1300-000003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172" name="Text Box 15">
          <a:extLst>
            <a:ext uri="{FF2B5EF4-FFF2-40B4-BE49-F238E27FC236}">
              <a16:creationId xmlns:a16="http://schemas.microsoft.com/office/drawing/2014/main" id="{00000000-0008-0000-1300-000004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173" name="Text Box 15">
          <a:extLst>
            <a:ext uri="{FF2B5EF4-FFF2-40B4-BE49-F238E27FC236}">
              <a16:creationId xmlns:a16="http://schemas.microsoft.com/office/drawing/2014/main" id="{00000000-0008-0000-1300-000005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74" name="Text Box 15">
          <a:extLst>
            <a:ext uri="{FF2B5EF4-FFF2-40B4-BE49-F238E27FC236}">
              <a16:creationId xmlns:a16="http://schemas.microsoft.com/office/drawing/2014/main" id="{00000000-0008-0000-1300-000006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75" name="Text Box 15">
          <a:extLst>
            <a:ext uri="{FF2B5EF4-FFF2-40B4-BE49-F238E27FC236}">
              <a16:creationId xmlns:a16="http://schemas.microsoft.com/office/drawing/2014/main" id="{00000000-0008-0000-1300-000007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76" name="Text Box 15">
          <a:extLst>
            <a:ext uri="{FF2B5EF4-FFF2-40B4-BE49-F238E27FC236}">
              <a16:creationId xmlns:a16="http://schemas.microsoft.com/office/drawing/2014/main" id="{00000000-0008-0000-1300-000008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177" name="Text Box 15">
          <a:extLst>
            <a:ext uri="{FF2B5EF4-FFF2-40B4-BE49-F238E27FC236}">
              <a16:creationId xmlns:a16="http://schemas.microsoft.com/office/drawing/2014/main" id="{00000000-0008-0000-1300-000009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178" name="Text Box 15">
          <a:extLst>
            <a:ext uri="{FF2B5EF4-FFF2-40B4-BE49-F238E27FC236}">
              <a16:creationId xmlns:a16="http://schemas.microsoft.com/office/drawing/2014/main" id="{00000000-0008-0000-1300-00000A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179" name="Text Box 15">
          <a:extLst>
            <a:ext uri="{FF2B5EF4-FFF2-40B4-BE49-F238E27FC236}">
              <a16:creationId xmlns:a16="http://schemas.microsoft.com/office/drawing/2014/main" id="{00000000-0008-0000-1300-00000B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80" name="Text Box 15">
          <a:extLst>
            <a:ext uri="{FF2B5EF4-FFF2-40B4-BE49-F238E27FC236}">
              <a16:creationId xmlns:a16="http://schemas.microsoft.com/office/drawing/2014/main" id="{00000000-0008-0000-1300-00000C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81" name="Text Box 15">
          <a:extLst>
            <a:ext uri="{FF2B5EF4-FFF2-40B4-BE49-F238E27FC236}">
              <a16:creationId xmlns:a16="http://schemas.microsoft.com/office/drawing/2014/main" id="{00000000-0008-0000-1300-00000D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82" name="Text Box 15">
          <a:extLst>
            <a:ext uri="{FF2B5EF4-FFF2-40B4-BE49-F238E27FC236}">
              <a16:creationId xmlns:a16="http://schemas.microsoft.com/office/drawing/2014/main" id="{00000000-0008-0000-1300-00000E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183" name="Text Box 15">
          <a:extLst>
            <a:ext uri="{FF2B5EF4-FFF2-40B4-BE49-F238E27FC236}">
              <a16:creationId xmlns:a16="http://schemas.microsoft.com/office/drawing/2014/main" id="{00000000-0008-0000-1300-00000F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184" name="Text Box 15">
          <a:extLst>
            <a:ext uri="{FF2B5EF4-FFF2-40B4-BE49-F238E27FC236}">
              <a16:creationId xmlns:a16="http://schemas.microsoft.com/office/drawing/2014/main" id="{00000000-0008-0000-1300-000010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185" name="Text Box 15">
          <a:extLst>
            <a:ext uri="{FF2B5EF4-FFF2-40B4-BE49-F238E27FC236}">
              <a16:creationId xmlns:a16="http://schemas.microsoft.com/office/drawing/2014/main" id="{00000000-0008-0000-1300-000011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186" name="Text Box 15">
          <a:extLst>
            <a:ext uri="{FF2B5EF4-FFF2-40B4-BE49-F238E27FC236}">
              <a16:creationId xmlns:a16="http://schemas.microsoft.com/office/drawing/2014/main" id="{00000000-0008-0000-1300-0000121C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187" name="Text Box 15">
          <a:extLst>
            <a:ext uri="{FF2B5EF4-FFF2-40B4-BE49-F238E27FC236}">
              <a16:creationId xmlns:a16="http://schemas.microsoft.com/office/drawing/2014/main" id="{00000000-0008-0000-1300-0000131C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188" name="Text Box 15">
          <a:extLst>
            <a:ext uri="{FF2B5EF4-FFF2-40B4-BE49-F238E27FC236}">
              <a16:creationId xmlns:a16="http://schemas.microsoft.com/office/drawing/2014/main" id="{00000000-0008-0000-1300-0000141C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189" name="Text Box 15">
          <a:extLst>
            <a:ext uri="{FF2B5EF4-FFF2-40B4-BE49-F238E27FC236}">
              <a16:creationId xmlns:a16="http://schemas.microsoft.com/office/drawing/2014/main" id="{00000000-0008-0000-1300-000015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190" name="Text Box 15">
          <a:extLst>
            <a:ext uri="{FF2B5EF4-FFF2-40B4-BE49-F238E27FC236}">
              <a16:creationId xmlns:a16="http://schemas.microsoft.com/office/drawing/2014/main" id="{00000000-0008-0000-1300-000016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191" name="Text Box 15">
          <a:extLst>
            <a:ext uri="{FF2B5EF4-FFF2-40B4-BE49-F238E27FC236}">
              <a16:creationId xmlns:a16="http://schemas.microsoft.com/office/drawing/2014/main" id="{00000000-0008-0000-1300-000017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92" name="Text Box 15">
          <a:extLst>
            <a:ext uri="{FF2B5EF4-FFF2-40B4-BE49-F238E27FC236}">
              <a16:creationId xmlns:a16="http://schemas.microsoft.com/office/drawing/2014/main" id="{00000000-0008-0000-1300-000018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93" name="Text Box 15">
          <a:extLst>
            <a:ext uri="{FF2B5EF4-FFF2-40B4-BE49-F238E27FC236}">
              <a16:creationId xmlns:a16="http://schemas.microsoft.com/office/drawing/2014/main" id="{00000000-0008-0000-1300-000019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94" name="Text Box 15">
          <a:extLst>
            <a:ext uri="{FF2B5EF4-FFF2-40B4-BE49-F238E27FC236}">
              <a16:creationId xmlns:a16="http://schemas.microsoft.com/office/drawing/2014/main" id="{00000000-0008-0000-1300-00001A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95" name="Text Box 15">
          <a:extLst>
            <a:ext uri="{FF2B5EF4-FFF2-40B4-BE49-F238E27FC236}">
              <a16:creationId xmlns:a16="http://schemas.microsoft.com/office/drawing/2014/main" id="{00000000-0008-0000-1300-00001B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96" name="Text Box 15">
          <a:extLst>
            <a:ext uri="{FF2B5EF4-FFF2-40B4-BE49-F238E27FC236}">
              <a16:creationId xmlns:a16="http://schemas.microsoft.com/office/drawing/2014/main" id="{00000000-0008-0000-1300-00001C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97" name="Text Box 15">
          <a:extLst>
            <a:ext uri="{FF2B5EF4-FFF2-40B4-BE49-F238E27FC236}">
              <a16:creationId xmlns:a16="http://schemas.microsoft.com/office/drawing/2014/main" id="{00000000-0008-0000-1300-00001D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98" name="Text Box 15">
          <a:extLst>
            <a:ext uri="{FF2B5EF4-FFF2-40B4-BE49-F238E27FC236}">
              <a16:creationId xmlns:a16="http://schemas.microsoft.com/office/drawing/2014/main" id="{00000000-0008-0000-1300-00001E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199" name="Text Box 15">
          <a:extLst>
            <a:ext uri="{FF2B5EF4-FFF2-40B4-BE49-F238E27FC236}">
              <a16:creationId xmlns:a16="http://schemas.microsoft.com/office/drawing/2014/main" id="{00000000-0008-0000-1300-00001F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200" name="Text Box 15">
          <a:extLst>
            <a:ext uri="{FF2B5EF4-FFF2-40B4-BE49-F238E27FC236}">
              <a16:creationId xmlns:a16="http://schemas.microsoft.com/office/drawing/2014/main" id="{00000000-0008-0000-1300-000020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201" name="Text Box 15">
          <a:extLst>
            <a:ext uri="{FF2B5EF4-FFF2-40B4-BE49-F238E27FC236}">
              <a16:creationId xmlns:a16="http://schemas.microsoft.com/office/drawing/2014/main" id="{00000000-0008-0000-1300-000021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602"/>
    <xdr:sp macro="" textlink="">
      <xdr:nvSpPr>
        <xdr:cNvPr id="7202" name="Text Box 15">
          <a:extLst>
            <a:ext uri="{FF2B5EF4-FFF2-40B4-BE49-F238E27FC236}">
              <a16:creationId xmlns:a16="http://schemas.microsoft.com/office/drawing/2014/main" id="{00000000-0008-0000-1300-0000221C0000}"/>
            </a:ext>
          </a:extLst>
        </xdr:cNvPr>
        <xdr:cNvSpPr txBox="1">
          <a:spLocks noChangeArrowheads="1"/>
        </xdr:cNvSpPr>
      </xdr:nvSpPr>
      <xdr:spPr bwMode="auto">
        <a:xfrm>
          <a:off x="8574505" y="3328737"/>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203" name="Text Box 15">
          <a:extLst>
            <a:ext uri="{FF2B5EF4-FFF2-40B4-BE49-F238E27FC236}">
              <a16:creationId xmlns:a16="http://schemas.microsoft.com/office/drawing/2014/main" id="{00000000-0008-0000-1300-0000231C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204" name="Text Box 15">
          <a:extLst>
            <a:ext uri="{FF2B5EF4-FFF2-40B4-BE49-F238E27FC236}">
              <a16:creationId xmlns:a16="http://schemas.microsoft.com/office/drawing/2014/main" id="{00000000-0008-0000-1300-0000241C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8101"/>
    <xdr:sp macro="" textlink="">
      <xdr:nvSpPr>
        <xdr:cNvPr id="7205" name="Text Box 15">
          <a:extLst>
            <a:ext uri="{FF2B5EF4-FFF2-40B4-BE49-F238E27FC236}">
              <a16:creationId xmlns:a16="http://schemas.microsoft.com/office/drawing/2014/main" id="{00000000-0008-0000-1300-0000251C0000}"/>
            </a:ext>
          </a:extLst>
        </xdr:cNvPr>
        <xdr:cNvSpPr txBox="1">
          <a:spLocks noChangeArrowheads="1"/>
        </xdr:cNvSpPr>
      </xdr:nvSpPr>
      <xdr:spPr bwMode="auto">
        <a:xfrm>
          <a:off x="8574505" y="3328737"/>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206" name="Text Box 15">
          <a:extLst>
            <a:ext uri="{FF2B5EF4-FFF2-40B4-BE49-F238E27FC236}">
              <a16:creationId xmlns:a16="http://schemas.microsoft.com/office/drawing/2014/main" id="{00000000-0008-0000-1300-0000261C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207" name="Text Box 15">
          <a:extLst>
            <a:ext uri="{FF2B5EF4-FFF2-40B4-BE49-F238E27FC236}">
              <a16:creationId xmlns:a16="http://schemas.microsoft.com/office/drawing/2014/main" id="{00000000-0008-0000-1300-0000271C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208" name="Text Box 15">
          <a:extLst>
            <a:ext uri="{FF2B5EF4-FFF2-40B4-BE49-F238E27FC236}">
              <a16:creationId xmlns:a16="http://schemas.microsoft.com/office/drawing/2014/main" id="{00000000-0008-0000-1300-0000281C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209" name="Text Box 15">
          <a:extLst>
            <a:ext uri="{FF2B5EF4-FFF2-40B4-BE49-F238E27FC236}">
              <a16:creationId xmlns:a16="http://schemas.microsoft.com/office/drawing/2014/main" id="{00000000-0008-0000-1300-0000291C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210" name="Text Box 15">
          <a:extLst>
            <a:ext uri="{FF2B5EF4-FFF2-40B4-BE49-F238E27FC236}">
              <a16:creationId xmlns:a16="http://schemas.microsoft.com/office/drawing/2014/main" id="{00000000-0008-0000-1300-00002A1C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11" name="Text Box 15">
          <a:extLst>
            <a:ext uri="{FF2B5EF4-FFF2-40B4-BE49-F238E27FC236}">
              <a16:creationId xmlns:a16="http://schemas.microsoft.com/office/drawing/2014/main" id="{00000000-0008-0000-1300-00002B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12" name="Text Box 15">
          <a:extLst>
            <a:ext uri="{FF2B5EF4-FFF2-40B4-BE49-F238E27FC236}">
              <a16:creationId xmlns:a16="http://schemas.microsoft.com/office/drawing/2014/main" id="{00000000-0008-0000-1300-00002C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213" name="Text Box 15">
          <a:extLst>
            <a:ext uri="{FF2B5EF4-FFF2-40B4-BE49-F238E27FC236}">
              <a16:creationId xmlns:a16="http://schemas.microsoft.com/office/drawing/2014/main" id="{00000000-0008-0000-1300-00002D1C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14" name="Text Box 15">
          <a:extLst>
            <a:ext uri="{FF2B5EF4-FFF2-40B4-BE49-F238E27FC236}">
              <a16:creationId xmlns:a16="http://schemas.microsoft.com/office/drawing/2014/main" id="{00000000-0008-0000-1300-00002E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15" name="Text Box 15">
          <a:extLst>
            <a:ext uri="{FF2B5EF4-FFF2-40B4-BE49-F238E27FC236}">
              <a16:creationId xmlns:a16="http://schemas.microsoft.com/office/drawing/2014/main" id="{00000000-0008-0000-1300-00002F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16" name="Text Box 15">
          <a:extLst>
            <a:ext uri="{FF2B5EF4-FFF2-40B4-BE49-F238E27FC236}">
              <a16:creationId xmlns:a16="http://schemas.microsoft.com/office/drawing/2014/main" id="{00000000-0008-0000-1300-000030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17" name="Text Box 15">
          <a:extLst>
            <a:ext uri="{FF2B5EF4-FFF2-40B4-BE49-F238E27FC236}">
              <a16:creationId xmlns:a16="http://schemas.microsoft.com/office/drawing/2014/main" id="{00000000-0008-0000-1300-000031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18" name="Text Box 15">
          <a:extLst>
            <a:ext uri="{FF2B5EF4-FFF2-40B4-BE49-F238E27FC236}">
              <a16:creationId xmlns:a16="http://schemas.microsoft.com/office/drawing/2014/main" id="{00000000-0008-0000-1300-000032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19" name="Text Box 15">
          <a:extLst>
            <a:ext uri="{FF2B5EF4-FFF2-40B4-BE49-F238E27FC236}">
              <a16:creationId xmlns:a16="http://schemas.microsoft.com/office/drawing/2014/main" id="{00000000-0008-0000-1300-000033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20" name="Text Box 15">
          <a:extLst>
            <a:ext uri="{FF2B5EF4-FFF2-40B4-BE49-F238E27FC236}">
              <a16:creationId xmlns:a16="http://schemas.microsoft.com/office/drawing/2014/main" id="{00000000-0008-0000-1300-000034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21" name="Text Box 15">
          <a:extLst>
            <a:ext uri="{FF2B5EF4-FFF2-40B4-BE49-F238E27FC236}">
              <a16:creationId xmlns:a16="http://schemas.microsoft.com/office/drawing/2014/main" id="{00000000-0008-0000-1300-000035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22" name="Text Box 15">
          <a:extLst>
            <a:ext uri="{FF2B5EF4-FFF2-40B4-BE49-F238E27FC236}">
              <a16:creationId xmlns:a16="http://schemas.microsoft.com/office/drawing/2014/main" id="{00000000-0008-0000-1300-000036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223" name="Text Box 15">
          <a:extLst>
            <a:ext uri="{FF2B5EF4-FFF2-40B4-BE49-F238E27FC236}">
              <a16:creationId xmlns:a16="http://schemas.microsoft.com/office/drawing/2014/main" id="{00000000-0008-0000-1300-000037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224" name="Text Box 15">
          <a:extLst>
            <a:ext uri="{FF2B5EF4-FFF2-40B4-BE49-F238E27FC236}">
              <a16:creationId xmlns:a16="http://schemas.microsoft.com/office/drawing/2014/main" id="{00000000-0008-0000-1300-000038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225" name="Text Box 15">
          <a:extLst>
            <a:ext uri="{FF2B5EF4-FFF2-40B4-BE49-F238E27FC236}">
              <a16:creationId xmlns:a16="http://schemas.microsoft.com/office/drawing/2014/main" id="{00000000-0008-0000-1300-000039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226" name="Text Box 15">
          <a:extLst>
            <a:ext uri="{FF2B5EF4-FFF2-40B4-BE49-F238E27FC236}">
              <a16:creationId xmlns:a16="http://schemas.microsoft.com/office/drawing/2014/main" id="{00000000-0008-0000-1300-00003A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227" name="Text Box 15">
          <a:extLst>
            <a:ext uri="{FF2B5EF4-FFF2-40B4-BE49-F238E27FC236}">
              <a16:creationId xmlns:a16="http://schemas.microsoft.com/office/drawing/2014/main" id="{00000000-0008-0000-1300-00003B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228" name="Text Box 15">
          <a:extLst>
            <a:ext uri="{FF2B5EF4-FFF2-40B4-BE49-F238E27FC236}">
              <a16:creationId xmlns:a16="http://schemas.microsoft.com/office/drawing/2014/main" id="{00000000-0008-0000-1300-00003C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29" name="Text Box 15">
          <a:extLst>
            <a:ext uri="{FF2B5EF4-FFF2-40B4-BE49-F238E27FC236}">
              <a16:creationId xmlns:a16="http://schemas.microsoft.com/office/drawing/2014/main" id="{00000000-0008-0000-1300-00003D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30" name="Text Box 15">
          <a:extLst>
            <a:ext uri="{FF2B5EF4-FFF2-40B4-BE49-F238E27FC236}">
              <a16:creationId xmlns:a16="http://schemas.microsoft.com/office/drawing/2014/main" id="{00000000-0008-0000-1300-00003E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31" name="Text Box 15">
          <a:extLst>
            <a:ext uri="{FF2B5EF4-FFF2-40B4-BE49-F238E27FC236}">
              <a16:creationId xmlns:a16="http://schemas.microsoft.com/office/drawing/2014/main" id="{00000000-0008-0000-1300-00003F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32" name="Text Box 15">
          <a:extLst>
            <a:ext uri="{FF2B5EF4-FFF2-40B4-BE49-F238E27FC236}">
              <a16:creationId xmlns:a16="http://schemas.microsoft.com/office/drawing/2014/main" id="{00000000-0008-0000-1300-000040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33" name="Text Box 15">
          <a:extLst>
            <a:ext uri="{FF2B5EF4-FFF2-40B4-BE49-F238E27FC236}">
              <a16:creationId xmlns:a16="http://schemas.microsoft.com/office/drawing/2014/main" id="{00000000-0008-0000-1300-000041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34" name="Text Box 15">
          <a:extLst>
            <a:ext uri="{FF2B5EF4-FFF2-40B4-BE49-F238E27FC236}">
              <a16:creationId xmlns:a16="http://schemas.microsoft.com/office/drawing/2014/main" id="{00000000-0008-0000-1300-000042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35" name="Text Box 15">
          <a:extLst>
            <a:ext uri="{FF2B5EF4-FFF2-40B4-BE49-F238E27FC236}">
              <a16:creationId xmlns:a16="http://schemas.microsoft.com/office/drawing/2014/main" id="{00000000-0008-0000-1300-000043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36" name="Text Box 15">
          <a:extLst>
            <a:ext uri="{FF2B5EF4-FFF2-40B4-BE49-F238E27FC236}">
              <a16:creationId xmlns:a16="http://schemas.microsoft.com/office/drawing/2014/main" id="{00000000-0008-0000-1300-000044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37" name="Text Box 15">
          <a:extLst>
            <a:ext uri="{FF2B5EF4-FFF2-40B4-BE49-F238E27FC236}">
              <a16:creationId xmlns:a16="http://schemas.microsoft.com/office/drawing/2014/main" id="{00000000-0008-0000-1300-000045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38" name="Text Box 15">
          <a:extLst>
            <a:ext uri="{FF2B5EF4-FFF2-40B4-BE49-F238E27FC236}">
              <a16:creationId xmlns:a16="http://schemas.microsoft.com/office/drawing/2014/main" id="{00000000-0008-0000-1300-000046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39" name="Text Box 15">
          <a:extLst>
            <a:ext uri="{FF2B5EF4-FFF2-40B4-BE49-F238E27FC236}">
              <a16:creationId xmlns:a16="http://schemas.microsoft.com/office/drawing/2014/main" id="{00000000-0008-0000-1300-000047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40" name="Text Box 15">
          <a:extLst>
            <a:ext uri="{FF2B5EF4-FFF2-40B4-BE49-F238E27FC236}">
              <a16:creationId xmlns:a16="http://schemas.microsoft.com/office/drawing/2014/main" id="{00000000-0008-0000-1300-000048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41" name="Text Box 15">
          <a:extLst>
            <a:ext uri="{FF2B5EF4-FFF2-40B4-BE49-F238E27FC236}">
              <a16:creationId xmlns:a16="http://schemas.microsoft.com/office/drawing/2014/main" id="{00000000-0008-0000-1300-000049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242" name="Text Box 15">
          <a:extLst>
            <a:ext uri="{FF2B5EF4-FFF2-40B4-BE49-F238E27FC236}">
              <a16:creationId xmlns:a16="http://schemas.microsoft.com/office/drawing/2014/main" id="{00000000-0008-0000-1300-00004A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243" name="Text Box 15">
          <a:extLst>
            <a:ext uri="{FF2B5EF4-FFF2-40B4-BE49-F238E27FC236}">
              <a16:creationId xmlns:a16="http://schemas.microsoft.com/office/drawing/2014/main" id="{00000000-0008-0000-1300-00004B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244" name="Text Box 15">
          <a:extLst>
            <a:ext uri="{FF2B5EF4-FFF2-40B4-BE49-F238E27FC236}">
              <a16:creationId xmlns:a16="http://schemas.microsoft.com/office/drawing/2014/main" id="{00000000-0008-0000-1300-00004C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45" name="Text Box 15">
          <a:extLst>
            <a:ext uri="{FF2B5EF4-FFF2-40B4-BE49-F238E27FC236}">
              <a16:creationId xmlns:a16="http://schemas.microsoft.com/office/drawing/2014/main" id="{00000000-0008-0000-1300-00004D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46" name="Text Box 15">
          <a:extLst>
            <a:ext uri="{FF2B5EF4-FFF2-40B4-BE49-F238E27FC236}">
              <a16:creationId xmlns:a16="http://schemas.microsoft.com/office/drawing/2014/main" id="{00000000-0008-0000-1300-00004E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47" name="Text Box 15">
          <a:extLst>
            <a:ext uri="{FF2B5EF4-FFF2-40B4-BE49-F238E27FC236}">
              <a16:creationId xmlns:a16="http://schemas.microsoft.com/office/drawing/2014/main" id="{00000000-0008-0000-1300-00004F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48" name="Text Box 15">
          <a:extLst>
            <a:ext uri="{FF2B5EF4-FFF2-40B4-BE49-F238E27FC236}">
              <a16:creationId xmlns:a16="http://schemas.microsoft.com/office/drawing/2014/main" id="{00000000-0008-0000-1300-000050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49" name="Text Box 15">
          <a:extLst>
            <a:ext uri="{FF2B5EF4-FFF2-40B4-BE49-F238E27FC236}">
              <a16:creationId xmlns:a16="http://schemas.microsoft.com/office/drawing/2014/main" id="{00000000-0008-0000-1300-000051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50" name="Text Box 15">
          <a:extLst>
            <a:ext uri="{FF2B5EF4-FFF2-40B4-BE49-F238E27FC236}">
              <a16:creationId xmlns:a16="http://schemas.microsoft.com/office/drawing/2014/main" id="{00000000-0008-0000-1300-000052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51" name="Text Box 15">
          <a:extLst>
            <a:ext uri="{FF2B5EF4-FFF2-40B4-BE49-F238E27FC236}">
              <a16:creationId xmlns:a16="http://schemas.microsoft.com/office/drawing/2014/main" id="{00000000-0008-0000-1300-000053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52" name="Text Box 15">
          <a:extLst>
            <a:ext uri="{FF2B5EF4-FFF2-40B4-BE49-F238E27FC236}">
              <a16:creationId xmlns:a16="http://schemas.microsoft.com/office/drawing/2014/main" id="{00000000-0008-0000-1300-000054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53" name="Text Box 15">
          <a:extLst>
            <a:ext uri="{FF2B5EF4-FFF2-40B4-BE49-F238E27FC236}">
              <a16:creationId xmlns:a16="http://schemas.microsoft.com/office/drawing/2014/main" id="{00000000-0008-0000-1300-000055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54" name="Text Box 15">
          <a:extLst>
            <a:ext uri="{FF2B5EF4-FFF2-40B4-BE49-F238E27FC236}">
              <a16:creationId xmlns:a16="http://schemas.microsoft.com/office/drawing/2014/main" id="{00000000-0008-0000-1300-000056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55" name="Text Box 15">
          <a:extLst>
            <a:ext uri="{FF2B5EF4-FFF2-40B4-BE49-F238E27FC236}">
              <a16:creationId xmlns:a16="http://schemas.microsoft.com/office/drawing/2014/main" id="{00000000-0008-0000-1300-000057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256" name="Text Box 15">
          <a:extLst>
            <a:ext uri="{FF2B5EF4-FFF2-40B4-BE49-F238E27FC236}">
              <a16:creationId xmlns:a16="http://schemas.microsoft.com/office/drawing/2014/main" id="{00000000-0008-0000-1300-000058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257" name="Text Box 15">
          <a:extLst>
            <a:ext uri="{FF2B5EF4-FFF2-40B4-BE49-F238E27FC236}">
              <a16:creationId xmlns:a16="http://schemas.microsoft.com/office/drawing/2014/main" id="{00000000-0008-0000-1300-000059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258" name="Text Box 15">
          <a:extLst>
            <a:ext uri="{FF2B5EF4-FFF2-40B4-BE49-F238E27FC236}">
              <a16:creationId xmlns:a16="http://schemas.microsoft.com/office/drawing/2014/main" id="{00000000-0008-0000-1300-00005A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259" name="Text Box 15">
          <a:extLst>
            <a:ext uri="{FF2B5EF4-FFF2-40B4-BE49-F238E27FC236}">
              <a16:creationId xmlns:a16="http://schemas.microsoft.com/office/drawing/2014/main" id="{00000000-0008-0000-1300-00005B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260" name="Text Box 15">
          <a:extLst>
            <a:ext uri="{FF2B5EF4-FFF2-40B4-BE49-F238E27FC236}">
              <a16:creationId xmlns:a16="http://schemas.microsoft.com/office/drawing/2014/main" id="{00000000-0008-0000-1300-00005C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261" name="Text Box 15">
          <a:extLst>
            <a:ext uri="{FF2B5EF4-FFF2-40B4-BE49-F238E27FC236}">
              <a16:creationId xmlns:a16="http://schemas.microsoft.com/office/drawing/2014/main" id="{00000000-0008-0000-1300-00005D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262" name="Text Box 15">
          <a:extLst>
            <a:ext uri="{FF2B5EF4-FFF2-40B4-BE49-F238E27FC236}">
              <a16:creationId xmlns:a16="http://schemas.microsoft.com/office/drawing/2014/main" id="{00000000-0008-0000-1300-00005E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263" name="Text Box 15">
          <a:extLst>
            <a:ext uri="{FF2B5EF4-FFF2-40B4-BE49-F238E27FC236}">
              <a16:creationId xmlns:a16="http://schemas.microsoft.com/office/drawing/2014/main" id="{00000000-0008-0000-1300-00005F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264" name="Text Box 15">
          <a:extLst>
            <a:ext uri="{FF2B5EF4-FFF2-40B4-BE49-F238E27FC236}">
              <a16:creationId xmlns:a16="http://schemas.microsoft.com/office/drawing/2014/main" id="{00000000-0008-0000-1300-000060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65" name="Text Box 15">
          <a:extLst>
            <a:ext uri="{FF2B5EF4-FFF2-40B4-BE49-F238E27FC236}">
              <a16:creationId xmlns:a16="http://schemas.microsoft.com/office/drawing/2014/main" id="{00000000-0008-0000-1300-000061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66" name="Text Box 15">
          <a:extLst>
            <a:ext uri="{FF2B5EF4-FFF2-40B4-BE49-F238E27FC236}">
              <a16:creationId xmlns:a16="http://schemas.microsoft.com/office/drawing/2014/main" id="{00000000-0008-0000-1300-000062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67" name="Text Box 15">
          <a:extLst>
            <a:ext uri="{FF2B5EF4-FFF2-40B4-BE49-F238E27FC236}">
              <a16:creationId xmlns:a16="http://schemas.microsoft.com/office/drawing/2014/main" id="{00000000-0008-0000-1300-000063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68" name="Text Box 15">
          <a:extLst>
            <a:ext uri="{FF2B5EF4-FFF2-40B4-BE49-F238E27FC236}">
              <a16:creationId xmlns:a16="http://schemas.microsoft.com/office/drawing/2014/main" id="{00000000-0008-0000-1300-000064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69" name="Text Box 15">
          <a:extLst>
            <a:ext uri="{FF2B5EF4-FFF2-40B4-BE49-F238E27FC236}">
              <a16:creationId xmlns:a16="http://schemas.microsoft.com/office/drawing/2014/main" id="{00000000-0008-0000-1300-000065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70" name="Text Box 15">
          <a:extLst>
            <a:ext uri="{FF2B5EF4-FFF2-40B4-BE49-F238E27FC236}">
              <a16:creationId xmlns:a16="http://schemas.microsoft.com/office/drawing/2014/main" id="{00000000-0008-0000-1300-000066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71" name="Text Box 15">
          <a:extLst>
            <a:ext uri="{FF2B5EF4-FFF2-40B4-BE49-F238E27FC236}">
              <a16:creationId xmlns:a16="http://schemas.microsoft.com/office/drawing/2014/main" id="{00000000-0008-0000-1300-000067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72" name="Text Box 15">
          <a:extLst>
            <a:ext uri="{FF2B5EF4-FFF2-40B4-BE49-F238E27FC236}">
              <a16:creationId xmlns:a16="http://schemas.microsoft.com/office/drawing/2014/main" id="{00000000-0008-0000-1300-000068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73" name="Text Box 15">
          <a:extLst>
            <a:ext uri="{FF2B5EF4-FFF2-40B4-BE49-F238E27FC236}">
              <a16:creationId xmlns:a16="http://schemas.microsoft.com/office/drawing/2014/main" id="{00000000-0008-0000-1300-000069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74" name="Text Box 15">
          <a:extLst>
            <a:ext uri="{FF2B5EF4-FFF2-40B4-BE49-F238E27FC236}">
              <a16:creationId xmlns:a16="http://schemas.microsoft.com/office/drawing/2014/main" id="{00000000-0008-0000-1300-00006A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75" name="Text Box 15">
          <a:extLst>
            <a:ext uri="{FF2B5EF4-FFF2-40B4-BE49-F238E27FC236}">
              <a16:creationId xmlns:a16="http://schemas.microsoft.com/office/drawing/2014/main" id="{00000000-0008-0000-1300-00006B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76" name="Text Box 15">
          <a:extLst>
            <a:ext uri="{FF2B5EF4-FFF2-40B4-BE49-F238E27FC236}">
              <a16:creationId xmlns:a16="http://schemas.microsoft.com/office/drawing/2014/main" id="{00000000-0008-0000-1300-00006C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77" name="Text Box 15">
          <a:extLst>
            <a:ext uri="{FF2B5EF4-FFF2-40B4-BE49-F238E27FC236}">
              <a16:creationId xmlns:a16="http://schemas.microsoft.com/office/drawing/2014/main" id="{00000000-0008-0000-1300-00006D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278" name="Text Box 15">
          <a:extLst>
            <a:ext uri="{FF2B5EF4-FFF2-40B4-BE49-F238E27FC236}">
              <a16:creationId xmlns:a16="http://schemas.microsoft.com/office/drawing/2014/main" id="{00000000-0008-0000-1300-00006E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279" name="Text Box 15">
          <a:extLst>
            <a:ext uri="{FF2B5EF4-FFF2-40B4-BE49-F238E27FC236}">
              <a16:creationId xmlns:a16="http://schemas.microsoft.com/office/drawing/2014/main" id="{00000000-0008-0000-1300-00006F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280" name="Text Box 15">
          <a:extLst>
            <a:ext uri="{FF2B5EF4-FFF2-40B4-BE49-F238E27FC236}">
              <a16:creationId xmlns:a16="http://schemas.microsoft.com/office/drawing/2014/main" id="{00000000-0008-0000-1300-000070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81" name="Text Box 15">
          <a:extLst>
            <a:ext uri="{FF2B5EF4-FFF2-40B4-BE49-F238E27FC236}">
              <a16:creationId xmlns:a16="http://schemas.microsoft.com/office/drawing/2014/main" id="{00000000-0008-0000-1300-000071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82" name="Text Box 15">
          <a:extLst>
            <a:ext uri="{FF2B5EF4-FFF2-40B4-BE49-F238E27FC236}">
              <a16:creationId xmlns:a16="http://schemas.microsoft.com/office/drawing/2014/main" id="{00000000-0008-0000-1300-000072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83" name="Text Box 15">
          <a:extLst>
            <a:ext uri="{FF2B5EF4-FFF2-40B4-BE49-F238E27FC236}">
              <a16:creationId xmlns:a16="http://schemas.microsoft.com/office/drawing/2014/main" id="{00000000-0008-0000-1300-000073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84" name="Text Box 15">
          <a:extLst>
            <a:ext uri="{FF2B5EF4-FFF2-40B4-BE49-F238E27FC236}">
              <a16:creationId xmlns:a16="http://schemas.microsoft.com/office/drawing/2014/main" id="{00000000-0008-0000-1300-000074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85" name="Text Box 15">
          <a:extLst>
            <a:ext uri="{FF2B5EF4-FFF2-40B4-BE49-F238E27FC236}">
              <a16:creationId xmlns:a16="http://schemas.microsoft.com/office/drawing/2014/main" id="{00000000-0008-0000-1300-000075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86" name="Text Box 15">
          <a:extLst>
            <a:ext uri="{FF2B5EF4-FFF2-40B4-BE49-F238E27FC236}">
              <a16:creationId xmlns:a16="http://schemas.microsoft.com/office/drawing/2014/main" id="{00000000-0008-0000-1300-000076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87" name="Text Box 15">
          <a:extLst>
            <a:ext uri="{FF2B5EF4-FFF2-40B4-BE49-F238E27FC236}">
              <a16:creationId xmlns:a16="http://schemas.microsoft.com/office/drawing/2014/main" id="{00000000-0008-0000-1300-000077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88" name="Text Box 15">
          <a:extLst>
            <a:ext uri="{FF2B5EF4-FFF2-40B4-BE49-F238E27FC236}">
              <a16:creationId xmlns:a16="http://schemas.microsoft.com/office/drawing/2014/main" id="{00000000-0008-0000-1300-000078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89" name="Text Box 15">
          <a:extLst>
            <a:ext uri="{FF2B5EF4-FFF2-40B4-BE49-F238E27FC236}">
              <a16:creationId xmlns:a16="http://schemas.microsoft.com/office/drawing/2014/main" id="{00000000-0008-0000-1300-000079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90" name="Text Box 15">
          <a:extLst>
            <a:ext uri="{FF2B5EF4-FFF2-40B4-BE49-F238E27FC236}">
              <a16:creationId xmlns:a16="http://schemas.microsoft.com/office/drawing/2014/main" id="{00000000-0008-0000-1300-00007A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291" name="Text Box 15">
          <a:extLst>
            <a:ext uri="{FF2B5EF4-FFF2-40B4-BE49-F238E27FC236}">
              <a16:creationId xmlns:a16="http://schemas.microsoft.com/office/drawing/2014/main" id="{00000000-0008-0000-1300-00007B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292" name="Text Box 15">
          <a:extLst>
            <a:ext uri="{FF2B5EF4-FFF2-40B4-BE49-F238E27FC236}">
              <a16:creationId xmlns:a16="http://schemas.microsoft.com/office/drawing/2014/main" id="{00000000-0008-0000-1300-00007C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293" name="Text Box 15">
          <a:extLst>
            <a:ext uri="{FF2B5EF4-FFF2-40B4-BE49-F238E27FC236}">
              <a16:creationId xmlns:a16="http://schemas.microsoft.com/office/drawing/2014/main" id="{00000000-0008-0000-1300-00007D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294" name="Text Box 15">
          <a:extLst>
            <a:ext uri="{FF2B5EF4-FFF2-40B4-BE49-F238E27FC236}">
              <a16:creationId xmlns:a16="http://schemas.microsoft.com/office/drawing/2014/main" id="{00000000-0008-0000-1300-00007E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295" name="Text Box 15">
          <a:extLst>
            <a:ext uri="{FF2B5EF4-FFF2-40B4-BE49-F238E27FC236}">
              <a16:creationId xmlns:a16="http://schemas.microsoft.com/office/drawing/2014/main" id="{00000000-0008-0000-1300-00007F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296" name="Text Box 15">
          <a:extLst>
            <a:ext uri="{FF2B5EF4-FFF2-40B4-BE49-F238E27FC236}">
              <a16:creationId xmlns:a16="http://schemas.microsoft.com/office/drawing/2014/main" id="{00000000-0008-0000-1300-000080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297" name="Text Box 15">
          <a:extLst>
            <a:ext uri="{FF2B5EF4-FFF2-40B4-BE49-F238E27FC236}">
              <a16:creationId xmlns:a16="http://schemas.microsoft.com/office/drawing/2014/main" id="{00000000-0008-0000-1300-000081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298" name="Text Box 15">
          <a:extLst>
            <a:ext uri="{FF2B5EF4-FFF2-40B4-BE49-F238E27FC236}">
              <a16:creationId xmlns:a16="http://schemas.microsoft.com/office/drawing/2014/main" id="{00000000-0008-0000-1300-000082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299" name="Text Box 15">
          <a:extLst>
            <a:ext uri="{FF2B5EF4-FFF2-40B4-BE49-F238E27FC236}">
              <a16:creationId xmlns:a16="http://schemas.microsoft.com/office/drawing/2014/main" id="{00000000-0008-0000-1300-000083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300" name="Text Box 15">
          <a:extLst>
            <a:ext uri="{FF2B5EF4-FFF2-40B4-BE49-F238E27FC236}">
              <a16:creationId xmlns:a16="http://schemas.microsoft.com/office/drawing/2014/main" id="{00000000-0008-0000-1300-000084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01" name="Text Box 15">
          <a:extLst>
            <a:ext uri="{FF2B5EF4-FFF2-40B4-BE49-F238E27FC236}">
              <a16:creationId xmlns:a16="http://schemas.microsoft.com/office/drawing/2014/main" id="{00000000-0008-0000-1300-000085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02" name="Text Box 15">
          <a:extLst>
            <a:ext uri="{FF2B5EF4-FFF2-40B4-BE49-F238E27FC236}">
              <a16:creationId xmlns:a16="http://schemas.microsoft.com/office/drawing/2014/main" id="{00000000-0008-0000-1300-000086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03" name="Text Box 15">
          <a:extLst>
            <a:ext uri="{FF2B5EF4-FFF2-40B4-BE49-F238E27FC236}">
              <a16:creationId xmlns:a16="http://schemas.microsoft.com/office/drawing/2014/main" id="{00000000-0008-0000-1300-000087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04" name="Text Box 15">
          <a:extLst>
            <a:ext uri="{FF2B5EF4-FFF2-40B4-BE49-F238E27FC236}">
              <a16:creationId xmlns:a16="http://schemas.microsoft.com/office/drawing/2014/main" id="{00000000-0008-0000-1300-000088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05" name="Text Box 15">
          <a:extLst>
            <a:ext uri="{FF2B5EF4-FFF2-40B4-BE49-F238E27FC236}">
              <a16:creationId xmlns:a16="http://schemas.microsoft.com/office/drawing/2014/main" id="{00000000-0008-0000-1300-000089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06" name="Text Box 15">
          <a:extLst>
            <a:ext uri="{FF2B5EF4-FFF2-40B4-BE49-F238E27FC236}">
              <a16:creationId xmlns:a16="http://schemas.microsoft.com/office/drawing/2014/main" id="{00000000-0008-0000-1300-00008A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07" name="Text Box 15">
          <a:extLst>
            <a:ext uri="{FF2B5EF4-FFF2-40B4-BE49-F238E27FC236}">
              <a16:creationId xmlns:a16="http://schemas.microsoft.com/office/drawing/2014/main" id="{00000000-0008-0000-1300-00008B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08" name="Text Box 15">
          <a:extLst>
            <a:ext uri="{FF2B5EF4-FFF2-40B4-BE49-F238E27FC236}">
              <a16:creationId xmlns:a16="http://schemas.microsoft.com/office/drawing/2014/main" id="{00000000-0008-0000-1300-00008C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09" name="Text Box 15">
          <a:extLst>
            <a:ext uri="{FF2B5EF4-FFF2-40B4-BE49-F238E27FC236}">
              <a16:creationId xmlns:a16="http://schemas.microsoft.com/office/drawing/2014/main" id="{00000000-0008-0000-1300-00008D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10" name="Text Box 15">
          <a:extLst>
            <a:ext uri="{FF2B5EF4-FFF2-40B4-BE49-F238E27FC236}">
              <a16:creationId xmlns:a16="http://schemas.microsoft.com/office/drawing/2014/main" id="{00000000-0008-0000-1300-00008E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11" name="Text Box 15">
          <a:extLst>
            <a:ext uri="{FF2B5EF4-FFF2-40B4-BE49-F238E27FC236}">
              <a16:creationId xmlns:a16="http://schemas.microsoft.com/office/drawing/2014/main" id="{00000000-0008-0000-1300-00008F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12" name="Text Box 15">
          <a:extLst>
            <a:ext uri="{FF2B5EF4-FFF2-40B4-BE49-F238E27FC236}">
              <a16:creationId xmlns:a16="http://schemas.microsoft.com/office/drawing/2014/main" id="{00000000-0008-0000-1300-000090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13" name="Text Box 15">
          <a:extLst>
            <a:ext uri="{FF2B5EF4-FFF2-40B4-BE49-F238E27FC236}">
              <a16:creationId xmlns:a16="http://schemas.microsoft.com/office/drawing/2014/main" id="{00000000-0008-0000-1300-000091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14" name="Text Box 15">
          <a:extLst>
            <a:ext uri="{FF2B5EF4-FFF2-40B4-BE49-F238E27FC236}">
              <a16:creationId xmlns:a16="http://schemas.microsoft.com/office/drawing/2014/main" id="{00000000-0008-0000-1300-000092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15" name="Text Box 15">
          <a:extLst>
            <a:ext uri="{FF2B5EF4-FFF2-40B4-BE49-F238E27FC236}">
              <a16:creationId xmlns:a16="http://schemas.microsoft.com/office/drawing/2014/main" id="{00000000-0008-0000-1300-000093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16" name="Text Box 15">
          <a:extLst>
            <a:ext uri="{FF2B5EF4-FFF2-40B4-BE49-F238E27FC236}">
              <a16:creationId xmlns:a16="http://schemas.microsoft.com/office/drawing/2014/main" id="{00000000-0008-0000-1300-000094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17" name="Text Box 15">
          <a:extLst>
            <a:ext uri="{FF2B5EF4-FFF2-40B4-BE49-F238E27FC236}">
              <a16:creationId xmlns:a16="http://schemas.microsoft.com/office/drawing/2014/main" id="{00000000-0008-0000-1300-000095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18" name="Text Box 15">
          <a:extLst>
            <a:ext uri="{FF2B5EF4-FFF2-40B4-BE49-F238E27FC236}">
              <a16:creationId xmlns:a16="http://schemas.microsoft.com/office/drawing/2014/main" id="{00000000-0008-0000-1300-000096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19" name="Text Box 15">
          <a:extLst>
            <a:ext uri="{FF2B5EF4-FFF2-40B4-BE49-F238E27FC236}">
              <a16:creationId xmlns:a16="http://schemas.microsoft.com/office/drawing/2014/main" id="{00000000-0008-0000-1300-000097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20" name="Text Box 15">
          <a:extLst>
            <a:ext uri="{FF2B5EF4-FFF2-40B4-BE49-F238E27FC236}">
              <a16:creationId xmlns:a16="http://schemas.microsoft.com/office/drawing/2014/main" id="{00000000-0008-0000-1300-000098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21" name="Text Box 15">
          <a:extLst>
            <a:ext uri="{FF2B5EF4-FFF2-40B4-BE49-F238E27FC236}">
              <a16:creationId xmlns:a16="http://schemas.microsoft.com/office/drawing/2014/main" id="{00000000-0008-0000-1300-000099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22" name="Text Box 15">
          <a:extLst>
            <a:ext uri="{FF2B5EF4-FFF2-40B4-BE49-F238E27FC236}">
              <a16:creationId xmlns:a16="http://schemas.microsoft.com/office/drawing/2014/main" id="{00000000-0008-0000-1300-00009A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23" name="Text Box 15">
          <a:extLst>
            <a:ext uri="{FF2B5EF4-FFF2-40B4-BE49-F238E27FC236}">
              <a16:creationId xmlns:a16="http://schemas.microsoft.com/office/drawing/2014/main" id="{00000000-0008-0000-1300-00009B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24" name="Text Box 15">
          <a:extLst>
            <a:ext uri="{FF2B5EF4-FFF2-40B4-BE49-F238E27FC236}">
              <a16:creationId xmlns:a16="http://schemas.microsoft.com/office/drawing/2014/main" id="{00000000-0008-0000-1300-00009C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25" name="Text Box 15">
          <a:extLst>
            <a:ext uri="{FF2B5EF4-FFF2-40B4-BE49-F238E27FC236}">
              <a16:creationId xmlns:a16="http://schemas.microsoft.com/office/drawing/2014/main" id="{00000000-0008-0000-1300-00009D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26" name="Text Box 15">
          <a:extLst>
            <a:ext uri="{FF2B5EF4-FFF2-40B4-BE49-F238E27FC236}">
              <a16:creationId xmlns:a16="http://schemas.microsoft.com/office/drawing/2014/main" id="{00000000-0008-0000-1300-00009E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27" name="Text Box 15">
          <a:extLst>
            <a:ext uri="{FF2B5EF4-FFF2-40B4-BE49-F238E27FC236}">
              <a16:creationId xmlns:a16="http://schemas.microsoft.com/office/drawing/2014/main" id="{00000000-0008-0000-1300-00009F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28" name="Text Box 15">
          <a:extLst>
            <a:ext uri="{FF2B5EF4-FFF2-40B4-BE49-F238E27FC236}">
              <a16:creationId xmlns:a16="http://schemas.microsoft.com/office/drawing/2014/main" id="{00000000-0008-0000-1300-0000A0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29" name="Text Box 15">
          <a:extLst>
            <a:ext uri="{FF2B5EF4-FFF2-40B4-BE49-F238E27FC236}">
              <a16:creationId xmlns:a16="http://schemas.microsoft.com/office/drawing/2014/main" id="{00000000-0008-0000-1300-0000A1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30" name="Text Box 15">
          <a:extLst>
            <a:ext uri="{FF2B5EF4-FFF2-40B4-BE49-F238E27FC236}">
              <a16:creationId xmlns:a16="http://schemas.microsoft.com/office/drawing/2014/main" id="{00000000-0008-0000-1300-0000A2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331" name="Text Box 15">
          <a:extLst>
            <a:ext uri="{FF2B5EF4-FFF2-40B4-BE49-F238E27FC236}">
              <a16:creationId xmlns:a16="http://schemas.microsoft.com/office/drawing/2014/main" id="{00000000-0008-0000-1300-0000A3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332" name="Text Box 15">
          <a:extLst>
            <a:ext uri="{FF2B5EF4-FFF2-40B4-BE49-F238E27FC236}">
              <a16:creationId xmlns:a16="http://schemas.microsoft.com/office/drawing/2014/main" id="{00000000-0008-0000-1300-0000A4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333" name="Text Box 15">
          <a:extLst>
            <a:ext uri="{FF2B5EF4-FFF2-40B4-BE49-F238E27FC236}">
              <a16:creationId xmlns:a16="http://schemas.microsoft.com/office/drawing/2014/main" id="{00000000-0008-0000-1300-0000A5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334" name="Text Box 15">
          <a:extLst>
            <a:ext uri="{FF2B5EF4-FFF2-40B4-BE49-F238E27FC236}">
              <a16:creationId xmlns:a16="http://schemas.microsoft.com/office/drawing/2014/main" id="{00000000-0008-0000-1300-0000A6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335" name="Text Box 15">
          <a:extLst>
            <a:ext uri="{FF2B5EF4-FFF2-40B4-BE49-F238E27FC236}">
              <a16:creationId xmlns:a16="http://schemas.microsoft.com/office/drawing/2014/main" id="{00000000-0008-0000-1300-0000A7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336" name="Text Box 15">
          <a:extLst>
            <a:ext uri="{FF2B5EF4-FFF2-40B4-BE49-F238E27FC236}">
              <a16:creationId xmlns:a16="http://schemas.microsoft.com/office/drawing/2014/main" id="{00000000-0008-0000-1300-0000A8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337" name="Text Box 15">
          <a:extLst>
            <a:ext uri="{FF2B5EF4-FFF2-40B4-BE49-F238E27FC236}">
              <a16:creationId xmlns:a16="http://schemas.microsoft.com/office/drawing/2014/main" id="{00000000-0008-0000-1300-0000A91C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338" name="Text Box 15">
          <a:extLst>
            <a:ext uri="{FF2B5EF4-FFF2-40B4-BE49-F238E27FC236}">
              <a16:creationId xmlns:a16="http://schemas.microsoft.com/office/drawing/2014/main" id="{00000000-0008-0000-1300-0000AA1C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20</xdr:row>
      <xdr:rowOff>0</xdr:rowOff>
    </xdr:from>
    <xdr:ext cx="85725" cy="224090"/>
    <xdr:sp macro="" textlink="">
      <xdr:nvSpPr>
        <xdr:cNvPr id="7339" name="Text Box 15">
          <a:extLst>
            <a:ext uri="{FF2B5EF4-FFF2-40B4-BE49-F238E27FC236}">
              <a16:creationId xmlns:a16="http://schemas.microsoft.com/office/drawing/2014/main" id="{00000000-0008-0000-1300-0000AB1C0000}"/>
            </a:ext>
          </a:extLst>
        </xdr:cNvPr>
        <xdr:cNvSpPr txBox="1">
          <a:spLocks noChangeArrowheads="1"/>
        </xdr:cNvSpPr>
      </xdr:nvSpPr>
      <xdr:spPr bwMode="auto">
        <a:xfrm>
          <a:off x="8574505" y="3328737"/>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40" name="Text Box 15">
          <a:extLst>
            <a:ext uri="{FF2B5EF4-FFF2-40B4-BE49-F238E27FC236}">
              <a16:creationId xmlns:a16="http://schemas.microsoft.com/office/drawing/2014/main" id="{00000000-0008-0000-1300-0000AC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41" name="Text Box 15">
          <a:extLst>
            <a:ext uri="{FF2B5EF4-FFF2-40B4-BE49-F238E27FC236}">
              <a16:creationId xmlns:a16="http://schemas.microsoft.com/office/drawing/2014/main" id="{00000000-0008-0000-1300-0000AD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42" name="Text Box 15">
          <a:extLst>
            <a:ext uri="{FF2B5EF4-FFF2-40B4-BE49-F238E27FC236}">
              <a16:creationId xmlns:a16="http://schemas.microsoft.com/office/drawing/2014/main" id="{00000000-0008-0000-1300-0000AE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43" name="Text Box 15">
          <a:extLst>
            <a:ext uri="{FF2B5EF4-FFF2-40B4-BE49-F238E27FC236}">
              <a16:creationId xmlns:a16="http://schemas.microsoft.com/office/drawing/2014/main" id="{00000000-0008-0000-1300-0000AF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44" name="Text Box 15">
          <a:extLst>
            <a:ext uri="{FF2B5EF4-FFF2-40B4-BE49-F238E27FC236}">
              <a16:creationId xmlns:a16="http://schemas.microsoft.com/office/drawing/2014/main" id="{00000000-0008-0000-1300-0000B0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45" name="Text Box 15">
          <a:extLst>
            <a:ext uri="{FF2B5EF4-FFF2-40B4-BE49-F238E27FC236}">
              <a16:creationId xmlns:a16="http://schemas.microsoft.com/office/drawing/2014/main" id="{00000000-0008-0000-1300-0000B1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46" name="Text Box 15">
          <a:extLst>
            <a:ext uri="{FF2B5EF4-FFF2-40B4-BE49-F238E27FC236}">
              <a16:creationId xmlns:a16="http://schemas.microsoft.com/office/drawing/2014/main" id="{00000000-0008-0000-1300-0000B2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47" name="Text Box 15">
          <a:extLst>
            <a:ext uri="{FF2B5EF4-FFF2-40B4-BE49-F238E27FC236}">
              <a16:creationId xmlns:a16="http://schemas.microsoft.com/office/drawing/2014/main" id="{00000000-0008-0000-1300-0000B3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48" name="Text Box 15">
          <a:extLst>
            <a:ext uri="{FF2B5EF4-FFF2-40B4-BE49-F238E27FC236}">
              <a16:creationId xmlns:a16="http://schemas.microsoft.com/office/drawing/2014/main" id="{00000000-0008-0000-1300-0000B4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49" name="Text Box 15">
          <a:extLst>
            <a:ext uri="{FF2B5EF4-FFF2-40B4-BE49-F238E27FC236}">
              <a16:creationId xmlns:a16="http://schemas.microsoft.com/office/drawing/2014/main" id="{00000000-0008-0000-1300-0000B5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50" name="Text Box 15">
          <a:extLst>
            <a:ext uri="{FF2B5EF4-FFF2-40B4-BE49-F238E27FC236}">
              <a16:creationId xmlns:a16="http://schemas.microsoft.com/office/drawing/2014/main" id="{00000000-0008-0000-1300-0000B6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51" name="Text Box 15">
          <a:extLst>
            <a:ext uri="{FF2B5EF4-FFF2-40B4-BE49-F238E27FC236}">
              <a16:creationId xmlns:a16="http://schemas.microsoft.com/office/drawing/2014/main" id="{00000000-0008-0000-1300-0000B7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52" name="Text Box 15">
          <a:extLst>
            <a:ext uri="{FF2B5EF4-FFF2-40B4-BE49-F238E27FC236}">
              <a16:creationId xmlns:a16="http://schemas.microsoft.com/office/drawing/2014/main" id="{00000000-0008-0000-1300-0000B8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53" name="Text Box 15">
          <a:extLst>
            <a:ext uri="{FF2B5EF4-FFF2-40B4-BE49-F238E27FC236}">
              <a16:creationId xmlns:a16="http://schemas.microsoft.com/office/drawing/2014/main" id="{00000000-0008-0000-1300-0000B9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54" name="Text Box 15">
          <a:extLst>
            <a:ext uri="{FF2B5EF4-FFF2-40B4-BE49-F238E27FC236}">
              <a16:creationId xmlns:a16="http://schemas.microsoft.com/office/drawing/2014/main" id="{00000000-0008-0000-1300-0000BA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55" name="Text Box 15">
          <a:extLst>
            <a:ext uri="{FF2B5EF4-FFF2-40B4-BE49-F238E27FC236}">
              <a16:creationId xmlns:a16="http://schemas.microsoft.com/office/drawing/2014/main" id="{00000000-0008-0000-1300-0000BB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56" name="Text Box 15">
          <a:extLst>
            <a:ext uri="{FF2B5EF4-FFF2-40B4-BE49-F238E27FC236}">
              <a16:creationId xmlns:a16="http://schemas.microsoft.com/office/drawing/2014/main" id="{00000000-0008-0000-1300-0000BC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57" name="Text Box 15">
          <a:extLst>
            <a:ext uri="{FF2B5EF4-FFF2-40B4-BE49-F238E27FC236}">
              <a16:creationId xmlns:a16="http://schemas.microsoft.com/office/drawing/2014/main" id="{00000000-0008-0000-1300-0000BD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58" name="Text Box 15">
          <a:extLst>
            <a:ext uri="{FF2B5EF4-FFF2-40B4-BE49-F238E27FC236}">
              <a16:creationId xmlns:a16="http://schemas.microsoft.com/office/drawing/2014/main" id="{00000000-0008-0000-1300-0000BE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59" name="Text Box 15">
          <a:extLst>
            <a:ext uri="{FF2B5EF4-FFF2-40B4-BE49-F238E27FC236}">
              <a16:creationId xmlns:a16="http://schemas.microsoft.com/office/drawing/2014/main" id="{00000000-0008-0000-1300-0000BF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60" name="Text Box 15">
          <a:extLst>
            <a:ext uri="{FF2B5EF4-FFF2-40B4-BE49-F238E27FC236}">
              <a16:creationId xmlns:a16="http://schemas.microsoft.com/office/drawing/2014/main" id="{00000000-0008-0000-1300-0000C0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61" name="Text Box 15">
          <a:extLst>
            <a:ext uri="{FF2B5EF4-FFF2-40B4-BE49-F238E27FC236}">
              <a16:creationId xmlns:a16="http://schemas.microsoft.com/office/drawing/2014/main" id="{00000000-0008-0000-1300-0000C1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62" name="Text Box 15">
          <a:extLst>
            <a:ext uri="{FF2B5EF4-FFF2-40B4-BE49-F238E27FC236}">
              <a16:creationId xmlns:a16="http://schemas.microsoft.com/office/drawing/2014/main" id="{00000000-0008-0000-1300-0000C2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63" name="Text Box 15">
          <a:extLst>
            <a:ext uri="{FF2B5EF4-FFF2-40B4-BE49-F238E27FC236}">
              <a16:creationId xmlns:a16="http://schemas.microsoft.com/office/drawing/2014/main" id="{00000000-0008-0000-1300-0000C3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64" name="Text Box 15">
          <a:extLst>
            <a:ext uri="{FF2B5EF4-FFF2-40B4-BE49-F238E27FC236}">
              <a16:creationId xmlns:a16="http://schemas.microsoft.com/office/drawing/2014/main" id="{00000000-0008-0000-1300-0000C4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65" name="Text Box 15">
          <a:extLst>
            <a:ext uri="{FF2B5EF4-FFF2-40B4-BE49-F238E27FC236}">
              <a16:creationId xmlns:a16="http://schemas.microsoft.com/office/drawing/2014/main" id="{00000000-0008-0000-1300-0000C5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66" name="Text Box 15">
          <a:extLst>
            <a:ext uri="{FF2B5EF4-FFF2-40B4-BE49-F238E27FC236}">
              <a16:creationId xmlns:a16="http://schemas.microsoft.com/office/drawing/2014/main" id="{00000000-0008-0000-1300-0000C6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67" name="Text Box 15">
          <a:extLst>
            <a:ext uri="{FF2B5EF4-FFF2-40B4-BE49-F238E27FC236}">
              <a16:creationId xmlns:a16="http://schemas.microsoft.com/office/drawing/2014/main" id="{00000000-0008-0000-1300-0000C7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68" name="Text Box 15">
          <a:extLst>
            <a:ext uri="{FF2B5EF4-FFF2-40B4-BE49-F238E27FC236}">
              <a16:creationId xmlns:a16="http://schemas.microsoft.com/office/drawing/2014/main" id="{00000000-0008-0000-1300-0000C8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69" name="Text Box 15">
          <a:extLst>
            <a:ext uri="{FF2B5EF4-FFF2-40B4-BE49-F238E27FC236}">
              <a16:creationId xmlns:a16="http://schemas.microsoft.com/office/drawing/2014/main" id="{00000000-0008-0000-1300-0000C9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70" name="Text Box 15">
          <a:extLst>
            <a:ext uri="{FF2B5EF4-FFF2-40B4-BE49-F238E27FC236}">
              <a16:creationId xmlns:a16="http://schemas.microsoft.com/office/drawing/2014/main" id="{00000000-0008-0000-1300-0000CA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71" name="Text Box 15">
          <a:extLst>
            <a:ext uri="{FF2B5EF4-FFF2-40B4-BE49-F238E27FC236}">
              <a16:creationId xmlns:a16="http://schemas.microsoft.com/office/drawing/2014/main" id="{00000000-0008-0000-1300-0000CB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72" name="Text Box 15">
          <a:extLst>
            <a:ext uri="{FF2B5EF4-FFF2-40B4-BE49-F238E27FC236}">
              <a16:creationId xmlns:a16="http://schemas.microsoft.com/office/drawing/2014/main" id="{00000000-0008-0000-1300-0000CC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73" name="Text Box 15">
          <a:extLst>
            <a:ext uri="{FF2B5EF4-FFF2-40B4-BE49-F238E27FC236}">
              <a16:creationId xmlns:a16="http://schemas.microsoft.com/office/drawing/2014/main" id="{00000000-0008-0000-1300-0000CD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74" name="Text Box 15">
          <a:extLst>
            <a:ext uri="{FF2B5EF4-FFF2-40B4-BE49-F238E27FC236}">
              <a16:creationId xmlns:a16="http://schemas.microsoft.com/office/drawing/2014/main" id="{00000000-0008-0000-1300-0000CE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75" name="Text Box 15">
          <a:extLst>
            <a:ext uri="{FF2B5EF4-FFF2-40B4-BE49-F238E27FC236}">
              <a16:creationId xmlns:a16="http://schemas.microsoft.com/office/drawing/2014/main" id="{00000000-0008-0000-1300-0000CF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76" name="Text Box 15">
          <a:extLst>
            <a:ext uri="{FF2B5EF4-FFF2-40B4-BE49-F238E27FC236}">
              <a16:creationId xmlns:a16="http://schemas.microsoft.com/office/drawing/2014/main" id="{00000000-0008-0000-1300-0000D0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77" name="Text Box 15">
          <a:extLst>
            <a:ext uri="{FF2B5EF4-FFF2-40B4-BE49-F238E27FC236}">
              <a16:creationId xmlns:a16="http://schemas.microsoft.com/office/drawing/2014/main" id="{00000000-0008-0000-1300-0000D1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78" name="Text Box 15">
          <a:extLst>
            <a:ext uri="{FF2B5EF4-FFF2-40B4-BE49-F238E27FC236}">
              <a16:creationId xmlns:a16="http://schemas.microsoft.com/office/drawing/2014/main" id="{00000000-0008-0000-1300-0000D2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79" name="Text Box 15">
          <a:extLst>
            <a:ext uri="{FF2B5EF4-FFF2-40B4-BE49-F238E27FC236}">
              <a16:creationId xmlns:a16="http://schemas.microsoft.com/office/drawing/2014/main" id="{00000000-0008-0000-1300-0000D3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380" name="Text Box 15">
          <a:extLst>
            <a:ext uri="{FF2B5EF4-FFF2-40B4-BE49-F238E27FC236}">
              <a16:creationId xmlns:a16="http://schemas.microsoft.com/office/drawing/2014/main" id="{00000000-0008-0000-1300-0000D4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381" name="Text Box 15">
          <a:extLst>
            <a:ext uri="{FF2B5EF4-FFF2-40B4-BE49-F238E27FC236}">
              <a16:creationId xmlns:a16="http://schemas.microsoft.com/office/drawing/2014/main" id="{00000000-0008-0000-1300-0000D5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382" name="Text Box 15">
          <a:extLst>
            <a:ext uri="{FF2B5EF4-FFF2-40B4-BE49-F238E27FC236}">
              <a16:creationId xmlns:a16="http://schemas.microsoft.com/office/drawing/2014/main" id="{00000000-0008-0000-1300-0000D6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83" name="Text Box 15">
          <a:extLst>
            <a:ext uri="{FF2B5EF4-FFF2-40B4-BE49-F238E27FC236}">
              <a16:creationId xmlns:a16="http://schemas.microsoft.com/office/drawing/2014/main" id="{00000000-0008-0000-1300-0000D7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84" name="Text Box 15">
          <a:extLst>
            <a:ext uri="{FF2B5EF4-FFF2-40B4-BE49-F238E27FC236}">
              <a16:creationId xmlns:a16="http://schemas.microsoft.com/office/drawing/2014/main" id="{00000000-0008-0000-1300-0000D8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85" name="Text Box 15">
          <a:extLst>
            <a:ext uri="{FF2B5EF4-FFF2-40B4-BE49-F238E27FC236}">
              <a16:creationId xmlns:a16="http://schemas.microsoft.com/office/drawing/2014/main" id="{00000000-0008-0000-1300-0000D9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86" name="Text Box 15">
          <a:extLst>
            <a:ext uri="{FF2B5EF4-FFF2-40B4-BE49-F238E27FC236}">
              <a16:creationId xmlns:a16="http://schemas.microsoft.com/office/drawing/2014/main" id="{00000000-0008-0000-1300-0000DA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87" name="Text Box 15">
          <a:extLst>
            <a:ext uri="{FF2B5EF4-FFF2-40B4-BE49-F238E27FC236}">
              <a16:creationId xmlns:a16="http://schemas.microsoft.com/office/drawing/2014/main" id="{00000000-0008-0000-1300-0000DB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88" name="Text Box 15">
          <a:extLst>
            <a:ext uri="{FF2B5EF4-FFF2-40B4-BE49-F238E27FC236}">
              <a16:creationId xmlns:a16="http://schemas.microsoft.com/office/drawing/2014/main" id="{00000000-0008-0000-1300-0000DC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89" name="Text Box 15">
          <a:extLst>
            <a:ext uri="{FF2B5EF4-FFF2-40B4-BE49-F238E27FC236}">
              <a16:creationId xmlns:a16="http://schemas.microsoft.com/office/drawing/2014/main" id="{00000000-0008-0000-1300-0000DD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90" name="Text Box 15">
          <a:extLst>
            <a:ext uri="{FF2B5EF4-FFF2-40B4-BE49-F238E27FC236}">
              <a16:creationId xmlns:a16="http://schemas.microsoft.com/office/drawing/2014/main" id="{00000000-0008-0000-1300-0000DE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91" name="Text Box 15">
          <a:extLst>
            <a:ext uri="{FF2B5EF4-FFF2-40B4-BE49-F238E27FC236}">
              <a16:creationId xmlns:a16="http://schemas.microsoft.com/office/drawing/2014/main" id="{00000000-0008-0000-1300-0000DF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92" name="Text Box 15">
          <a:extLst>
            <a:ext uri="{FF2B5EF4-FFF2-40B4-BE49-F238E27FC236}">
              <a16:creationId xmlns:a16="http://schemas.microsoft.com/office/drawing/2014/main" id="{00000000-0008-0000-1300-0000E0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93" name="Text Box 15">
          <a:extLst>
            <a:ext uri="{FF2B5EF4-FFF2-40B4-BE49-F238E27FC236}">
              <a16:creationId xmlns:a16="http://schemas.microsoft.com/office/drawing/2014/main" id="{00000000-0008-0000-1300-0000E1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94" name="Text Box 15">
          <a:extLst>
            <a:ext uri="{FF2B5EF4-FFF2-40B4-BE49-F238E27FC236}">
              <a16:creationId xmlns:a16="http://schemas.microsoft.com/office/drawing/2014/main" id="{00000000-0008-0000-1300-0000E2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95" name="Text Box 15">
          <a:extLst>
            <a:ext uri="{FF2B5EF4-FFF2-40B4-BE49-F238E27FC236}">
              <a16:creationId xmlns:a16="http://schemas.microsoft.com/office/drawing/2014/main" id="{00000000-0008-0000-1300-0000E3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96" name="Text Box 15">
          <a:extLst>
            <a:ext uri="{FF2B5EF4-FFF2-40B4-BE49-F238E27FC236}">
              <a16:creationId xmlns:a16="http://schemas.microsoft.com/office/drawing/2014/main" id="{00000000-0008-0000-1300-0000E4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97" name="Text Box 15">
          <a:extLst>
            <a:ext uri="{FF2B5EF4-FFF2-40B4-BE49-F238E27FC236}">
              <a16:creationId xmlns:a16="http://schemas.microsoft.com/office/drawing/2014/main" id="{00000000-0008-0000-1300-0000E5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398" name="Text Box 15">
          <a:extLst>
            <a:ext uri="{FF2B5EF4-FFF2-40B4-BE49-F238E27FC236}">
              <a16:creationId xmlns:a16="http://schemas.microsoft.com/office/drawing/2014/main" id="{00000000-0008-0000-1300-0000E6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399" name="Text Box 15">
          <a:extLst>
            <a:ext uri="{FF2B5EF4-FFF2-40B4-BE49-F238E27FC236}">
              <a16:creationId xmlns:a16="http://schemas.microsoft.com/office/drawing/2014/main" id="{00000000-0008-0000-1300-0000E7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00" name="Text Box 15">
          <a:extLst>
            <a:ext uri="{FF2B5EF4-FFF2-40B4-BE49-F238E27FC236}">
              <a16:creationId xmlns:a16="http://schemas.microsoft.com/office/drawing/2014/main" id="{00000000-0008-0000-1300-0000E8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01" name="Text Box 15">
          <a:extLst>
            <a:ext uri="{FF2B5EF4-FFF2-40B4-BE49-F238E27FC236}">
              <a16:creationId xmlns:a16="http://schemas.microsoft.com/office/drawing/2014/main" id="{00000000-0008-0000-1300-0000E9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02" name="Text Box 15">
          <a:extLst>
            <a:ext uri="{FF2B5EF4-FFF2-40B4-BE49-F238E27FC236}">
              <a16:creationId xmlns:a16="http://schemas.microsoft.com/office/drawing/2014/main" id="{00000000-0008-0000-1300-0000EA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03" name="Text Box 15">
          <a:extLst>
            <a:ext uri="{FF2B5EF4-FFF2-40B4-BE49-F238E27FC236}">
              <a16:creationId xmlns:a16="http://schemas.microsoft.com/office/drawing/2014/main" id="{00000000-0008-0000-1300-0000EB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04" name="Text Box 15">
          <a:extLst>
            <a:ext uri="{FF2B5EF4-FFF2-40B4-BE49-F238E27FC236}">
              <a16:creationId xmlns:a16="http://schemas.microsoft.com/office/drawing/2014/main" id="{00000000-0008-0000-1300-0000EC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05" name="Text Box 15">
          <a:extLst>
            <a:ext uri="{FF2B5EF4-FFF2-40B4-BE49-F238E27FC236}">
              <a16:creationId xmlns:a16="http://schemas.microsoft.com/office/drawing/2014/main" id="{00000000-0008-0000-1300-0000ED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06" name="Text Box 15">
          <a:extLst>
            <a:ext uri="{FF2B5EF4-FFF2-40B4-BE49-F238E27FC236}">
              <a16:creationId xmlns:a16="http://schemas.microsoft.com/office/drawing/2014/main" id="{00000000-0008-0000-1300-0000EE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07" name="Text Box 15">
          <a:extLst>
            <a:ext uri="{FF2B5EF4-FFF2-40B4-BE49-F238E27FC236}">
              <a16:creationId xmlns:a16="http://schemas.microsoft.com/office/drawing/2014/main" id="{00000000-0008-0000-1300-0000EF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08" name="Text Box 15">
          <a:extLst>
            <a:ext uri="{FF2B5EF4-FFF2-40B4-BE49-F238E27FC236}">
              <a16:creationId xmlns:a16="http://schemas.microsoft.com/office/drawing/2014/main" id="{00000000-0008-0000-1300-0000F0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09" name="Text Box 15">
          <a:extLst>
            <a:ext uri="{FF2B5EF4-FFF2-40B4-BE49-F238E27FC236}">
              <a16:creationId xmlns:a16="http://schemas.microsoft.com/office/drawing/2014/main" id="{00000000-0008-0000-1300-0000F1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410" name="Text Box 15">
          <a:extLst>
            <a:ext uri="{FF2B5EF4-FFF2-40B4-BE49-F238E27FC236}">
              <a16:creationId xmlns:a16="http://schemas.microsoft.com/office/drawing/2014/main" id="{00000000-0008-0000-1300-0000F2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411" name="Text Box 15">
          <a:extLst>
            <a:ext uri="{FF2B5EF4-FFF2-40B4-BE49-F238E27FC236}">
              <a16:creationId xmlns:a16="http://schemas.microsoft.com/office/drawing/2014/main" id="{00000000-0008-0000-1300-0000F3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412" name="Text Box 15">
          <a:extLst>
            <a:ext uri="{FF2B5EF4-FFF2-40B4-BE49-F238E27FC236}">
              <a16:creationId xmlns:a16="http://schemas.microsoft.com/office/drawing/2014/main" id="{00000000-0008-0000-1300-0000F41C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413" name="Text Box 15">
          <a:extLst>
            <a:ext uri="{FF2B5EF4-FFF2-40B4-BE49-F238E27FC236}">
              <a16:creationId xmlns:a16="http://schemas.microsoft.com/office/drawing/2014/main" id="{00000000-0008-0000-1300-0000F5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414" name="Text Box 15">
          <a:extLst>
            <a:ext uri="{FF2B5EF4-FFF2-40B4-BE49-F238E27FC236}">
              <a16:creationId xmlns:a16="http://schemas.microsoft.com/office/drawing/2014/main" id="{00000000-0008-0000-1300-0000F6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415" name="Text Box 15">
          <a:extLst>
            <a:ext uri="{FF2B5EF4-FFF2-40B4-BE49-F238E27FC236}">
              <a16:creationId xmlns:a16="http://schemas.microsoft.com/office/drawing/2014/main" id="{00000000-0008-0000-1300-0000F7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416" name="Text Box 15">
          <a:extLst>
            <a:ext uri="{FF2B5EF4-FFF2-40B4-BE49-F238E27FC236}">
              <a16:creationId xmlns:a16="http://schemas.microsoft.com/office/drawing/2014/main" id="{00000000-0008-0000-1300-0000F8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417" name="Text Box 15">
          <a:extLst>
            <a:ext uri="{FF2B5EF4-FFF2-40B4-BE49-F238E27FC236}">
              <a16:creationId xmlns:a16="http://schemas.microsoft.com/office/drawing/2014/main" id="{00000000-0008-0000-1300-0000F9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418" name="Text Box 15">
          <a:extLst>
            <a:ext uri="{FF2B5EF4-FFF2-40B4-BE49-F238E27FC236}">
              <a16:creationId xmlns:a16="http://schemas.microsoft.com/office/drawing/2014/main" id="{00000000-0008-0000-1300-0000FA1C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19" name="Text Box 15">
          <a:extLst>
            <a:ext uri="{FF2B5EF4-FFF2-40B4-BE49-F238E27FC236}">
              <a16:creationId xmlns:a16="http://schemas.microsoft.com/office/drawing/2014/main" id="{00000000-0008-0000-1300-0000FB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20" name="Text Box 15">
          <a:extLst>
            <a:ext uri="{FF2B5EF4-FFF2-40B4-BE49-F238E27FC236}">
              <a16:creationId xmlns:a16="http://schemas.microsoft.com/office/drawing/2014/main" id="{00000000-0008-0000-1300-0000FC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21" name="Text Box 15">
          <a:extLst>
            <a:ext uri="{FF2B5EF4-FFF2-40B4-BE49-F238E27FC236}">
              <a16:creationId xmlns:a16="http://schemas.microsoft.com/office/drawing/2014/main" id="{00000000-0008-0000-1300-0000FD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22" name="Text Box 15">
          <a:extLst>
            <a:ext uri="{FF2B5EF4-FFF2-40B4-BE49-F238E27FC236}">
              <a16:creationId xmlns:a16="http://schemas.microsoft.com/office/drawing/2014/main" id="{00000000-0008-0000-1300-0000FE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23" name="Text Box 15">
          <a:extLst>
            <a:ext uri="{FF2B5EF4-FFF2-40B4-BE49-F238E27FC236}">
              <a16:creationId xmlns:a16="http://schemas.microsoft.com/office/drawing/2014/main" id="{00000000-0008-0000-1300-0000FF1C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24" name="Text Box 15">
          <a:extLst>
            <a:ext uri="{FF2B5EF4-FFF2-40B4-BE49-F238E27FC236}">
              <a16:creationId xmlns:a16="http://schemas.microsoft.com/office/drawing/2014/main" id="{00000000-0008-0000-1300-000000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25" name="Text Box 15">
          <a:extLst>
            <a:ext uri="{FF2B5EF4-FFF2-40B4-BE49-F238E27FC236}">
              <a16:creationId xmlns:a16="http://schemas.microsoft.com/office/drawing/2014/main" id="{00000000-0008-0000-1300-000001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26" name="Text Box 15">
          <a:extLst>
            <a:ext uri="{FF2B5EF4-FFF2-40B4-BE49-F238E27FC236}">
              <a16:creationId xmlns:a16="http://schemas.microsoft.com/office/drawing/2014/main" id="{00000000-0008-0000-1300-000002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27" name="Text Box 15">
          <a:extLst>
            <a:ext uri="{FF2B5EF4-FFF2-40B4-BE49-F238E27FC236}">
              <a16:creationId xmlns:a16="http://schemas.microsoft.com/office/drawing/2014/main" id="{00000000-0008-0000-1300-000003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28" name="Text Box 15">
          <a:extLst>
            <a:ext uri="{FF2B5EF4-FFF2-40B4-BE49-F238E27FC236}">
              <a16:creationId xmlns:a16="http://schemas.microsoft.com/office/drawing/2014/main" id="{00000000-0008-0000-1300-000004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29" name="Text Box 15">
          <a:extLst>
            <a:ext uri="{FF2B5EF4-FFF2-40B4-BE49-F238E27FC236}">
              <a16:creationId xmlns:a16="http://schemas.microsoft.com/office/drawing/2014/main" id="{00000000-0008-0000-1300-000005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430" name="Text Box 15">
          <a:extLst>
            <a:ext uri="{FF2B5EF4-FFF2-40B4-BE49-F238E27FC236}">
              <a16:creationId xmlns:a16="http://schemas.microsoft.com/office/drawing/2014/main" id="{00000000-0008-0000-1300-000006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431" name="Text Box 15">
          <a:extLst>
            <a:ext uri="{FF2B5EF4-FFF2-40B4-BE49-F238E27FC236}">
              <a16:creationId xmlns:a16="http://schemas.microsoft.com/office/drawing/2014/main" id="{00000000-0008-0000-1300-000007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432" name="Text Box 15">
          <a:extLst>
            <a:ext uri="{FF2B5EF4-FFF2-40B4-BE49-F238E27FC236}">
              <a16:creationId xmlns:a16="http://schemas.microsoft.com/office/drawing/2014/main" id="{00000000-0008-0000-1300-000008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33" name="Text Box 15">
          <a:extLst>
            <a:ext uri="{FF2B5EF4-FFF2-40B4-BE49-F238E27FC236}">
              <a16:creationId xmlns:a16="http://schemas.microsoft.com/office/drawing/2014/main" id="{00000000-0008-0000-1300-000009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34" name="Text Box 15">
          <a:extLst>
            <a:ext uri="{FF2B5EF4-FFF2-40B4-BE49-F238E27FC236}">
              <a16:creationId xmlns:a16="http://schemas.microsoft.com/office/drawing/2014/main" id="{00000000-0008-0000-1300-00000A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35" name="Text Box 15">
          <a:extLst>
            <a:ext uri="{FF2B5EF4-FFF2-40B4-BE49-F238E27FC236}">
              <a16:creationId xmlns:a16="http://schemas.microsoft.com/office/drawing/2014/main" id="{00000000-0008-0000-1300-00000B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36" name="Text Box 15">
          <a:extLst>
            <a:ext uri="{FF2B5EF4-FFF2-40B4-BE49-F238E27FC236}">
              <a16:creationId xmlns:a16="http://schemas.microsoft.com/office/drawing/2014/main" id="{00000000-0008-0000-1300-00000C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37" name="Text Box 15">
          <a:extLst>
            <a:ext uri="{FF2B5EF4-FFF2-40B4-BE49-F238E27FC236}">
              <a16:creationId xmlns:a16="http://schemas.microsoft.com/office/drawing/2014/main" id="{00000000-0008-0000-1300-00000D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38" name="Text Box 15">
          <a:extLst>
            <a:ext uri="{FF2B5EF4-FFF2-40B4-BE49-F238E27FC236}">
              <a16:creationId xmlns:a16="http://schemas.microsoft.com/office/drawing/2014/main" id="{00000000-0008-0000-1300-00000E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39" name="Text Box 15">
          <a:extLst>
            <a:ext uri="{FF2B5EF4-FFF2-40B4-BE49-F238E27FC236}">
              <a16:creationId xmlns:a16="http://schemas.microsoft.com/office/drawing/2014/main" id="{00000000-0008-0000-1300-00000F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40" name="Text Box 15">
          <a:extLst>
            <a:ext uri="{FF2B5EF4-FFF2-40B4-BE49-F238E27FC236}">
              <a16:creationId xmlns:a16="http://schemas.microsoft.com/office/drawing/2014/main" id="{00000000-0008-0000-1300-000010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41" name="Text Box 15">
          <a:extLst>
            <a:ext uri="{FF2B5EF4-FFF2-40B4-BE49-F238E27FC236}">
              <a16:creationId xmlns:a16="http://schemas.microsoft.com/office/drawing/2014/main" id="{00000000-0008-0000-1300-000011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42" name="Text Box 15">
          <a:extLst>
            <a:ext uri="{FF2B5EF4-FFF2-40B4-BE49-F238E27FC236}">
              <a16:creationId xmlns:a16="http://schemas.microsoft.com/office/drawing/2014/main" id="{00000000-0008-0000-1300-000012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43" name="Text Box 15">
          <a:extLst>
            <a:ext uri="{FF2B5EF4-FFF2-40B4-BE49-F238E27FC236}">
              <a16:creationId xmlns:a16="http://schemas.microsoft.com/office/drawing/2014/main" id="{00000000-0008-0000-1300-000013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444" name="Text Box 15">
          <a:extLst>
            <a:ext uri="{FF2B5EF4-FFF2-40B4-BE49-F238E27FC236}">
              <a16:creationId xmlns:a16="http://schemas.microsoft.com/office/drawing/2014/main" id="{00000000-0008-0000-1300-000014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445" name="Text Box 15">
          <a:extLst>
            <a:ext uri="{FF2B5EF4-FFF2-40B4-BE49-F238E27FC236}">
              <a16:creationId xmlns:a16="http://schemas.microsoft.com/office/drawing/2014/main" id="{00000000-0008-0000-1300-000015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446" name="Text Box 15">
          <a:extLst>
            <a:ext uri="{FF2B5EF4-FFF2-40B4-BE49-F238E27FC236}">
              <a16:creationId xmlns:a16="http://schemas.microsoft.com/office/drawing/2014/main" id="{00000000-0008-0000-1300-000016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447" name="Text Box 15">
          <a:extLst>
            <a:ext uri="{FF2B5EF4-FFF2-40B4-BE49-F238E27FC236}">
              <a16:creationId xmlns:a16="http://schemas.microsoft.com/office/drawing/2014/main" id="{00000000-0008-0000-1300-000017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448" name="Text Box 15">
          <a:extLst>
            <a:ext uri="{FF2B5EF4-FFF2-40B4-BE49-F238E27FC236}">
              <a16:creationId xmlns:a16="http://schemas.microsoft.com/office/drawing/2014/main" id="{00000000-0008-0000-1300-000018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449" name="Text Box 15">
          <a:extLst>
            <a:ext uri="{FF2B5EF4-FFF2-40B4-BE49-F238E27FC236}">
              <a16:creationId xmlns:a16="http://schemas.microsoft.com/office/drawing/2014/main" id="{00000000-0008-0000-1300-000019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50" name="Text Box 15">
          <a:extLst>
            <a:ext uri="{FF2B5EF4-FFF2-40B4-BE49-F238E27FC236}">
              <a16:creationId xmlns:a16="http://schemas.microsoft.com/office/drawing/2014/main" id="{00000000-0008-0000-1300-00001A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51" name="Text Box 15">
          <a:extLst>
            <a:ext uri="{FF2B5EF4-FFF2-40B4-BE49-F238E27FC236}">
              <a16:creationId xmlns:a16="http://schemas.microsoft.com/office/drawing/2014/main" id="{00000000-0008-0000-1300-00001B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52" name="Text Box 15">
          <a:extLst>
            <a:ext uri="{FF2B5EF4-FFF2-40B4-BE49-F238E27FC236}">
              <a16:creationId xmlns:a16="http://schemas.microsoft.com/office/drawing/2014/main" id="{00000000-0008-0000-1300-00001C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53" name="Text Box 15">
          <a:extLst>
            <a:ext uri="{FF2B5EF4-FFF2-40B4-BE49-F238E27FC236}">
              <a16:creationId xmlns:a16="http://schemas.microsoft.com/office/drawing/2014/main" id="{00000000-0008-0000-1300-00001D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54" name="Text Box 15">
          <a:extLst>
            <a:ext uri="{FF2B5EF4-FFF2-40B4-BE49-F238E27FC236}">
              <a16:creationId xmlns:a16="http://schemas.microsoft.com/office/drawing/2014/main" id="{00000000-0008-0000-1300-00001E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55" name="Text Box 15">
          <a:extLst>
            <a:ext uri="{FF2B5EF4-FFF2-40B4-BE49-F238E27FC236}">
              <a16:creationId xmlns:a16="http://schemas.microsoft.com/office/drawing/2014/main" id="{00000000-0008-0000-1300-00001F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56" name="Text Box 15">
          <a:extLst>
            <a:ext uri="{FF2B5EF4-FFF2-40B4-BE49-F238E27FC236}">
              <a16:creationId xmlns:a16="http://schemas.microsoft.com/office/drawing/2014/main" id="{00000000-0008-0000-1300-000020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57" name="Text Box 15">
          <a:extLst>
            <a:ext uri="{FF2B5EF4-FFF2-40B4-BE49-F238E27FC236}">
              <a16:creationId xmlns:a16="http://schemas.microsoft.com/office/drawing/2014/main" id="{00000000-0008-0000-1300-000021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58" name="Text Box 15">
          <a:extLst>
            <a:ext uri="{FF2B5EF4-FFF2-40B4-BE49-F238E27FC236}">
              <a16:creationId xmlns:a16="http://schemas.microsoft.com/office/drawing/2014/main" id="{00000000-0008-0000-1300-000022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59" name="Text Box 15">
          <a:extLst>
            <a:ext uri="{FF2B5EF4-FFF2-40B4-BE49-F238E27FC236}">
              <a16:creationId xmlns:a16="http://schemas.microsoft.com/office/drawing/2014/main" id="{00000000-0008-0000-1300-000023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60" name="Text Box 15">
          <a:extLst>
            <a:ext uri="{FF2B5EF4-FFF2-40B4-BE49-F238E27FC236}">
              <a16:creationId xmlns:a16="http://schemas.microsoft.com/office/drawing/2014/main" id="{00000000-0008-0000-1300-000024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61" name="Text Box 15">
          <a:extLst>
            <a:ext uri="{FF2B5EF4-FFF2-40B4-BE49-F238E27FC236}">
              <a16:creationId xmlns:a16="http://schemas.microsoft.com/office/drawing/2014/main" id="{00000000-0008-0000-1300-000025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62" name="Text Box 15">
          <a:extLst>
            <a:ext uri="{FF2B5EF4-FFF2-40B4-BE49-F238E27FC236}">
              <a16:creationId xmlns:a16="http://schemas.microsoft.com/office/drawing/2014/main" id="{00000000-0008-0000-1300-000026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463" name="Text Box 15">
          <a:extLst>
            <a:ext uri="{FF2B5EF4-FFF2-40B4-BE49-F238E27FC236}">
              <a16:creationId xmlns:a16="http://schemas.microsoft.com/office/drawing/2014/main" id="{00000000-0008-0000-1300-000027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464" name="Text Box 15">
          <a:extLst>
            <a:ext uri="{FF2B5EF4-FFF2-40B4-BE49-F238E27FC236}">
              <a16:creationId xmlns:a16="http://schemas.microsoft.com/office/drawing/2014/main" id="{00000000-0008-0000-1300-000028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465" name="Text Box 15">
          <a:extLst>
            <a:ext uri="{FF2B5EF4-FFF2-40B4-BE49-F238E27FC236}">
              <a16:creationId xmlns:a16="http://schemas.microsoft.com/office/drawing/2014/main" id="{00000000-0008-0000-1300-000029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66" name="Text Box 15">
          <a:extLst>
            <a:ext uri="{FF2B5EF4-FFF2-40B4-BE49-F238E27FC236}">
              <a16:creationId xmlns:a16="http://schemas.microsoft.com/office/drawing/2014/main" id="{00000000-0008-0000-1300-00002A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67" name="Text Box 15">
          <a:extLst>
            <a:ext uri="{FF2B5EF4-FFF2-40B4-BE49-F238E27FC236}">
              <a16:creationId xmlns:a16="http://schemas.microsoft.com/office/drawing/2014/main" id="{00000000-0008-0000-1300-00002B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68" name="Text Box 15">
          <a:extLst>
            <a:ext uri="{FF2B5EF4-FFF2-40B4-BE49-F238E27FC236}">
              <a16:creationId xmlns:a16="http://schemas.microsoft.com/office/drawing/2014/main" id="{00000000-0008-0000-1300-00002C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69" name="Text Box 15">
          <a:extLst>
            <a:ext uri="{FF2B5EF4-FFF2-40B4-BE49-F238E27FC236}">
              <a16:creationId xmlns:a16="http://schemas.microsoft.com/office/drawing/2014/main" id="{00000000-0008-0000-1300-00002D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70" name="Text Box 15">
          <a:extLst>
            <a:ext uri="{FF2B5EF4-FFF2-40B4-BE49-F238E27FC236}">
              <a16:creationId xmlns:a16="http://schemas.microsoft.com/office/drawing/2014/main" id="{00000000-0008-0000-1300-00002E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71" name="Text Box 15">
          <a:extLst>
            <a:ext uri="{FF2B5EF4-FFF2-40B4-BE49-F238E27FC236}">
              <a16:creationId xmlns:a16="http://schemas.microsoft.com/office/drawing/2014/main" id="{00000000-0008-0000-1300-00002F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72" name="Text Box 15">
          <a:extLst>
            <a:ext uri="{FF2B5EF4-FFF2-40B4-BE49-F238E27FC236}">
              <a16:creationId xmlns:a16="http://schemas.microsoft.com/office/drawing/2014/main" id="{00000000-0008-0000-1300-000030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73" name="Text Box 15">
          <a:extLst>
            <a:ext uri="{FF2B5EF4-FFF2-40B4-BE49-F238E27FC236}">
              <a16:creationId xmlns:a16="http://schemas.microsoft.com/office/drawing/2014/main" id="{00000000-0008-0000-1300-000031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74" name="Text Box 15">
          <a:extLst>
            <a:ext uri="{FF2B5EF4-FFF2-40B4-BE49-F238E27FC236}">
              <a16:creationId xmlns:a16="http://schemas.microsoft.com/office/drawing/2014/main" id="{00000000-0008-0000-1300-000032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75" name="Text Box 15">
          <a:extLst>
            <a:ext uri="{FF2B5EF4-FFF2-40B4-BE49-F238E27FC236}">
              <a16:creationId xmlns:a16="http://schemas.microsoft.com/office/drawing/2014/main" id="{00000000-0008-0000-1300-000033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76" name="Text Box 15">
          <a:extLst>
            <a:ext uri="{FF2B5EF4-FFF2-40B4-BE49-F238E27FC236}">
              <a16:creationId xmlns:a16="http://schemas.microsoft.com/office/drawing/2014/main" id="{00000000-0008-0000-1300-000034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477" name="Text Box 15">
          <a:extLst>
            <a:ext uri="{FF2B5EF4-FFF2-40B4-BE49-F238E27FC236}">
              <a16:creationId xmlns:a16="http://schemas.microsoft.com/office/drawing/2014/main" id="{00000000-0008-0000-1300-000035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478" name="Text Box 15">
          <a:extLst>
            <a:ext uri="{FF2B5EF4-FFF2-40B4-BE49-F238E27FC236}">
              <a16:creationId xmlns:a16="http://schemas.microsoft.com/office/drawing/2014/main" id="{00000000-0008-0000-1300-000036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479" name="Text Box 15">
          <a:extLst>
            <a:ext uri="{FF2B5EF4-FFF2-40B4-BE49-F238E27FC236}">
              <a16:creationId xmlns:a16="http://schemas.microsoft.com/office/drawing/2014/main" id="{00000000-0008-0000-1300-000037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480" name="Text Box 15">
          <a:extLst>
            <a:ext uri="{FF2B5EF4-FFF2-40B4-BE49-F238E27FC236}">
              <a16:creationId xmlns:a16="http://schemas.microsoft.com/office/drawing/2014/main" id="{00000000-0008-0000-1300-000038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481" name="Text Box 15">
          <a:extLst>
            <a:ext uri="{FF2B5EF4-FFF2-40B4-BE49-F238E27FC236}">
              <a16:creationId xmlns:a16="http://schemas.microsoft.com/office/drawing/2014/main" id="{00000000-0008-0000-1300-000039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482" name="Text Box 15">
          <a:extLst>
            <a:ext uri="{FF2B5EF4-FFF2-40B4-BE49-F238E27FC236}">
              <a16:creationId xmlns:a16="http://schemas.microsoft.com/office/drawing/2014/main" id="{00000000-0008-0000-1300-00003A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483" name="Text Box 15">
          <a:extLst>
            <a:ext uri="{FF2B5EF4-FFF2-40B4-BE49-F238E27FC236}">
              <a16:creationId xmlns:a16="http://schemas.microsoft.com/office/drawing/2014/main" id="{00000000-0008-0000-1300-00003B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484" name="Text Box 15">
          <a:extLst>
            <a:ext uri="{FF2B5EF4-FFF2-40B4-BE49-F238E27FC236}">
              <a16:creationId xmlns:a16="http://schemas.microsoft.com/office/drawing/2014/main" id="{00000000-0008-0000-1300-00003C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485" name="Text Box 15">
          <a:extLst>
            <a:ext uri="{FF2B5EF4-FFF2-40B4-BE49-F238E27FC236}">
              <a16:creationId xmlns:a16="http://schemas.microsoft.com/office/drawing/2014/main" id="{00000000-0008-0000-1300-00003D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86" name="Text Box 15">
          <a:extLst>
            <a:ext uri="{FF2B5EF4-FFF2-40B4-BE49-F238E27FC236}">
              <a16:creationId xmlns:a16="http://schemas.microsoft.com/office/drawing/2014/main" id="{00000000-0008-0000-1300-00003E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87" name="Text Box 15">
          <a:extLst>
            <a:ext uri="{FF2B5EF4-FFF2-40B4-BE49-F238E27FC236}">
              <a16:creationId xmlns:a16="http://schemas.microsoft.com/office/drawing/2014/main" id="{00000000-0008-0000-1300-00003F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88" name="Text Box 15">
          <a:extLst>
            <a:ext uri="{FF2B5EF4-FFF2-40B4-BE49-F238E27FC236}">
              <a16:creationId xmlns:a16="http://schemas.microsoft.com/office/drawing/2014/main" id="{00000000-0008-0000-1300-000040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89" name="Text Box 15">
          <a:extLst>
            <a:ext uri="{FF2B5EF4-FFF2-40B4-BE49-F238E27FC236}">
              <a16:creationId xmlns:a16="http://schemas.microsoft.com/office/drawing/2014/main" id="{00000000-0008-0000-1300-000041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90" name="Text Box 15">
          <a:extLst>
            <a:ext uri="{FF2B5EF4-FFF2-40B4-BE49-F238E27FC236}">
              <a16:creationId xmlns:a16="http://schemas.microsoft.com/office/drawing/2014/main" id="{00000000-0008-0000-1300-000042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91" name="Text Box 15">
          <a:extLst>
            <a:ext uri="{FF2B5EF4-FFF2-40B4-BE49-F238E27FC236}">
              <a16:creationId xmlns:a16="http://schemas.microsoft.com/office/drawing/2014/main" id="{00000000-0008-0000-1300-000043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92" name="Text Box 15">
          <a:extLst>
            <a:ext uri="{FF2B5EF4-FFF2-40B4-BE49-F238E27FC236}">
              <a16:creationId xmlns:a16="http://schemas.microsoft.com/office/drawing/2014/main" id="{00000000-0008-0000-1300-000044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93" name="Text Box 15">
          <a:extLst>
            <a:ext uri="{FF2B5EF4-FFF2-40B4-BE49-F238E27FC236}">
              <a16:creationId xmlns:a16="http://schemas.microsoft.com/office/drawing/2014/main" id="{00000000-0008-0000-1300-000045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94" name="Text Box 15">
          <a:extLst>
            <a:ext uri="{FF2B5EF4-FFF2-40B4-BE49-F238E27FC236}">
              <a16:creationId xmlns:a16="http://schemas.microsoft.com/office/drawing/2014/main" id="{00000000-0008-0000-1300-000046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95" name="Text Box 15">
          <a:extLst>
            <a:ext uri="{FF2B5EF4-FFF2-40B4-BE49-F238E27FC236}">
              <a16:creationId xmlns:a16="http://schemas.microsoft.com/office/drawing/2014/main" id="{00000000-0008-0000-1300-000047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96" name="Text Box 15">
          <a:extLst>
            <a:ext uri="{FF2B5EF4-FFF2-40B4-BE49-F238E27FC236}">
              <a16:creationId xmlns:a16="http://schemas.microsoft.com/office/drawing/2014/main" id="{00000000-0008-0000-1300-000048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97" name="Text Box 15">
          <a:extLst>
            <a:ext uri="{FF2B5EF4-FFF2-40B4-BE49-F238E27FC236}">
              <a16:creationId xmlns:a16="http://schemas.microsoft.com/office/drawing/2014/main" id="{00000000-0008-0000-1300-000049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498" name="Text Box 15">
          <a:extLst>
            <a:ext uri="{FF2B5EF4-FFF2-40B4-BE49-F238E27FC236}">
              <a16:creationId xmlns:a16="http://schemas.microsoft.com/office/drawing/2014/main" id="{00000000-0008-0000-1300-00004A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499" name="Text Box 15">
          <a:extLst>
            <a:ext uri="{FF2B5EF4-FFF2-40B4-BE49-F238E27FC236}">
              <a16:creationId xmlns:a16="http://schemas.microsoft.com/office/drawing/2014/main" id="{00000000-0008-0000-1300-00004B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500" name="Text Box 15">
          <a:extLst>
            <a:ext uri="{FF2B5EF4-FFF2-40B4-BE49-F238E27FC236}">
              <a16:creationId xmlns:a16="http://schemas.microsoft.com/office/drawing/2014/main" id="{00000000-0008-0000-1300-00004C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501" name="Text Box 15">
          <a:extLst>
            <a:ext uri="{FF2B5EF4-FFF2-40B4-BE49-F238E27FC236}">
              <a16:creationId xmlns:a16="http://schemas.microsoft.com/office/drawing/2014/main" id="{00000000-0008-0000-1300-00004D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502" name="Text Box 15">
          <a:extLst>
            <a:ext uri="{FF2B5EF4-FFF2-40B4-BE49-F238E27FC236}">
              <a16:creationId xmlns:a16="http://schemas.microsoft.com/office/drawing/2014/main" id="{00000000-0008-0000-1300-00004E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503" name="Text Box 15">
          <a:extLst>
            <a:ext uri="{FF2B5EF4-FFF2-40B4-BE49-F238E27FC236}">
              <a16:creationId xmlns:a16="http://schemas.microsoft.com/office/drawing/2014/main" id="{00000000-0008-0000-1300-00004F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504" name="Text Box 15">
          <a:extLst>
            <a:ext uri="{FF2B5EF4-FFF2-40B4-BE49-F238E27FC236}">
              <a16:creationId xmlns:a16="http://schemas.microsoft.com/office/drawing/2014/main" id="{00000000-0008-0000-1300-000050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505" name="Text Box 15">
          <a:extLst>
            <a:ext uri="{FF2B5EF4-FFF2-40B4-BE49-F238E27FC236}">
              <a16:creationId xmlns:a16="http://schemas.microsoft.com/office/drawing/2014/main" id="{00000000-0008-0000-1300-000051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506" name="Text Box 15">
          <a:extLst>
            <a:ext uri="{FF2B5EF4-FFF2-40B4-BE49-F238E27FC236}">
              <a16:creationId xmlns:a16="http://schemas.microsoft.com/office/drawing/2014/main" id="{00000000-0008-0000-1300-000052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507" name="Text Box 15">
          <a:extLst>
            <a:ext uri="{FF2B5EF4-FFF2-40B4-BE49-F238E27FC236}">
              <a16:creationId xmlns:a16="http://schemas.microsoft.com/office/drawing/2014/main" id="{00000000-0008-0000-1300-000053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508" name="Text Box 15">
          <a:extLst>
            <a:ext uri="{FF2B5EF4-FFF2-40B4-BE49-F238E27FC236}">
              <a16:creationId xmlns:a16="http://schemas.microsoft.com/office/drawing/2014/main" id="{00000000-0008-0000-1300-000054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509" name="Text Box 15">
          <a:extLst>
            <a:ext uri="{FF2B5EF4-FFF2-40B4-BE49-F238E27FC236}">
              <a16:creationId xmlns:a16="http://schemas.microsoft.com/office/drawing/2014/main" id="{00000000-0008-0000-1300-000055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510" name="Text Box 15">
          <a:extLst>
            <a:ext uri="{FF2B5EF4-FFF2-40B4-BE49-F238E27FC236}">
              <a16:creationId xmlns:a16="http://schemas.microsoft.com/office/drawing/2014/main" id="{00000000-0008-0000-1300-000056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511" name="Text Box 15">
          <a:extLst>
            <a:ext uri="{FF2B5EF4-FFF2-40B4-BE49-F238E27FC236}">
              <a16:creationId xmlns:a16="http://schemas.microsoft.com/office/drawing/2014/main" id="{00000000-0008-0000-1300-000057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602"/>
    <xdr:sp macro="" textlink="">
      <xdr:nvSpPr>
        <xdr:cNvPr id="7512" name="Text Box 15">
          <a:extLst>
            <a:ext uri="{FF2B5EF4-FFF2-40B4-BE49-F238E27FC236}">
              <a16:creationId xmlns:a16="http://schemas.microsoft.com/office/drawing/2014/main" id="{00000000-0008-0000-1300-0000581D0000}"/>
            </a:ext>
          </a:extLst>
        </xdr:cNvPr>
        <xdr:cNvSpPr txBox="1">
          <a:spLocks noChangeArrowheads="1"/>
        </xdr:cNvSpPr>
      </xdr:nvSpPr>
      <xdr:spPr bwMode="auto">
        <a:xfrm>
          <a:off x="8574505" y="3513221"/>
          <a:ext cx="85725" cy="228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513" name="Text Box 15">
          <a:extLst>
            <a:ext uri="{FF2B5EF4-FFF2-40B4-BE49-F238E27FC236}">
              <a16:creationId xmlns:a16="http://schemas.microsoft.com/office/drawing/2014/main" id="{00000000-0008-0000-1300-000059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514" name="Text Box 15">
          <a:extLst>
            <a:ext uri="{FF2B5EF4-FFF2-40B4-BE49-F238E27FC236}">
              <a16:creationId xmlns:a16="http://schemas.microsoft.com/office/drawing/2014/main" id="{00000000-0008-0000-1300-00005A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8101"/>
    <xdr:sp macro="" textlink="">
      <xdr:nvSpPr>
        <xdr:cNvPr id="7515" name="Text Box 15">
          <a:extLst>
            <a:ext uri="{FF2B5EF4-FFF2-40B4-BE49-F238E27FC236}">
              <a16:creationId xmlns:a16="http://schemas.microsoft.com/office/drawing/2014/main" id="{00000000-0008-0000-1300-00005B1D0000}"/>
            </a:ext>
          </a:extLst>
        </xdr:cNvPr>
        <xdr:cNvSpPr txBox="1">
          <a:spLocks noChangeArrowheads="1"/>
        </xdr:cNvSpPr>
      </xdr:nvSpPr>
      <xdr:spPr bwMode="auto">
        <a:xfrm>
          <a:off x="8574505" y="3513221"/>
          <a:ext cx="85725" cy="228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516" name="Text Box 15">
          <a:extLst>
            <a:ext uri="{FF2B5EF4-FFF2-40B4-BE49-F238E27FC236}">
              <a16:creationId xmlns:a16="http://schemas.microsoft.com/office/drawing/2014/main" id="{00000000-0008-0000-1300-00005C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517" name="Text Box 15">
          <a:extLst>
            <a:ext uri="{FF2B5EF4-FFF2-40B4-BE49-F238E27FC236}">
              <a16:creationId xmlns:a16="http://schemas.microsoft.com/office/drawing/2014/main" id="{00000000-0008-0000-1300-00005D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518" name="Text Box 15">
          <a:extLst>
            <a:ext uri="{FF2B5EF4-FFF2-40B4-BE49-F238E27FC236}">
              <a16:creationId xmlns:a16="http://schemas.microsoft.com/office/drawing/2014/main" id="{00000000-0008-0000-1300-00005E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519" name="Text Box 15">
          <a:extLst>
            <a:ext uri="{FF2B5EF4-FFF2-40B4-BE49-F238E27FC236}">
              <a16:creationId xmlns:a16="http://schemas.microsoft.com/office/drawing/2014/main" id="{00000000-0008-0000-1300-00005F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520" name="Text Box 15">
          <a:extLst>
            <a:ext uri="{FF2B5EF4-FFF2-40B4-BE49-F238E27FC236}">
              <a16:creationId xmlns:a16="http://schemas.microsoft.com/office/drawing/2014/main" id="{00000000-0008-0000-1300-000060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521" name="Text Box 15">
          <a:extLst>
            <a:ext uri="{FF2B5EF4-FFF2-40B4-BE49-F238E27FC236}">
              <a16:creationId xmlns:a16="http://schemas.microsoft.com/office/drawing/2014/main" id="{00000000-0008-0000-1300-000061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522" name="Text Box 15">
          <a:extLst>
            <a:ext uri="{FF2B5EF4-FFF2-40B4-BE49-F238E27FC236}">
              <a16:creationId xmlns:a16="http://schemas.microsoft.com/office/drawing/2014/main" id="{00000000-0008-0000-1300-000062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523" name="Text Box 15">
          <a:extLst>
            <a:ext uri="{FF2B5EF4-FFF2-40B4-BE49-F238E27FC236}">
              <a16:creationId xmlns:a16="http://schemas.microsoft.com/office/drawing/2014/main" id="{00000000-0008-0000-1300-000063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0</xdr:colOff>
      <xdr:row>21</xdr:row>
      <xdr:rowOff>0</xdr:rowOff>
    </xdr:from>
    <xdr:ext cx="85725" cy="224090"/>
    <xdr:sp macro="" textlink="">
      <xdr:nvSpPr>
        <xdr:cNvPr id="7524" name="Text Box 15">
          <a:extLst>
            <a:ext uri="{FF2B5EF4-FFF2-40B4-BE49-F238E27FC236}">
              <a16:creationId xmlns:a16="http://schemas.microsoft.com/office/drawing/2014/main" id="{00000000-0008-0000-1300-0000641D0000}"/>
            </a:ext>
          </a:extLst>
        </xdr:cNvPr>
        <xdr:cNvSpPr txBox="1">
          <a:spLocks noChangeArrowheads="1"/>
        </xdr:cNvSpPr>
      </xdr:nvSpPr>
      <xdr:spPr bwMode="auto">
        <a:xfrm>
          <a:off x="8574505" y="3513221"/>
          <a:ext cx="85725" cy="2240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17</xdr:col>
      <xdr:colOff>447304</xdr:colOff>
      <xdr:row>0</xdr:row>
      <xdr:rowOff>175261</xdr:rowOff>
    </xdr:from>
    <xdr:to>
      <xdr:col>20</xdr:col>
      <xdr:colOff>467096</xdr:colOff>
      <xdr:row>7</xdr:row>
      <xdr:rowOff>1271</xdr:rowOff>
    </xdr:to>
    <xdr:pic>
      <xdr:nvPicPr>
        <xdr:cNvPr id="18" name="Picture 8">
          <a:extLst>
            <a:ext uri="{FF2B5EF4-FFF2-40B4-BE49-F238E27FC236}">
              <a16:creationId xmlns:a16="http://schemas.microsoft.com/office/drawing/2014/main" id="{B9AD8CCC-CE2B-E910-CBA9-949E620368C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227824" y="175261"/>
          <a:ext cx="2099417" cy="1051560"/>
        </a:xfrm>
        <a:prstGeom prst="rect">
          <a:avLst/>
        </a:prstGeom>
      </xdr:spPr>
    </xdr:pic>
    <xdr:clientData/>
  </xdr:twoCellAnchor>
  <xdr:twoCellAnchor editAs="oneCell">
    <xdr:from>
      <xdr:col>0</xdr:col>
      <xdr:colOff>1</xdr:colOff>
      <xdr:row>31</xdr:row>
      <xdr:rowOff>9525</xdr:rowOff>
    </xdr:from>
    <xdr:to>
      <xdr:col>2</xdr:col>
      <xdr:colOff>790397</xdr:colOff>
      <xdr:row>36</xdr:row>
      <xdr:rowOff>57150</xdr:rowOff>
    </xdr:to>
    <xdr:pic>
      <xdr:nvPicPr>
        <xdr:cNvPr id="2" name="Picture 8">
          <a:extLst>
            <a:ext uri="{FF2B5EF4-FFF2-40B4-BE49-F238E27FC236}">
              <a16:creationId xmlns:a16="http://schemas.microsoft.com/office/drawing/2014/main" id="{C8DE8DB4-48C8-4D51-9F35-C190F58C1B7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6162675"/>
          <a:ext cx="1901646" cy="952500"/>
        </a:xfrm>
        <a:prstGeom prst="rect">
          <a:avLst/>
        </a:prstGeom>
      </xdr:spPr>
    </xdr:pic>
    <xdr:clientData/>
  </xdr:twoCellAnchor>
  <xdr:twoCellAnchor>
    <xdr:from>
      <xdr:col>3</xdr:col>
      <xdr:colOff>517872</xdr:colOff>
      <xdr:row>38</xdr:row>
      <xdr:rowOff>1160</xdr:rowOff>
    </xdr:from>
    <xdr:to>
      <xdr:col>3</xdr:col>
      <xdr:colOff>1564894</xdr:colOff>
      <xdr:row>42</xdr:row>
      <xdr:rowOff>28205</xdr:rowOff>
    </xdr:to>
    <xdr:sp macro="" textlink="">
      <xdr:nvSpPr>
        <xdr:cNvPr id="384" name="Text Box 37">
          <a:extLst>
            <a:ext uri="{FF2B5EF4-FFF2-40B4-BE49-F238E27FC236}">
              <a16:creationId xmlns:a16="http://schemas.microsoft.com/office/drawing/2014/main" id="{B2ED058D-DEE1-4D6F-983E-6FF88893A159}"/>
            </a:ext>
          </a:extLst>
        </xdr:cNvPr>
        <xdr:cNvSpPr txBox="1">
          <a:spLocks noChangeArrowheads="1"/>
        </xdr:cNvSpPr>
      </xdr:nvSpPr>
      <xdr:spPr bwMode="auto">
        <a:xfrm>
          <a:off x="2463693" y="7199339"/>
          <a:ext cx="1047022" cy="7346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lnSpc>
              <a:spcPts val="900"/>
            </a:lnSpc>
            <a:defRPr sz="1000"/>
          </a:pPr>
          <a:r>
            <a:rPr lang="en-AU" sz="600" b="1" i="0" u="none" strike="noStrike" baseline="0">
              <a:solidFill>
                <a:schemeClr val="accent1"/>
              </a:solidFill>
              <a:latin typeface="+mn-lt"/>
              <a:cs typeface="Arial" pitchFamily="34" charset="0"/>
            </a:rPr>
            <a:t>Andrew Weaver</a:t>
          </a:r>
        </a:p>
        <a:p>
          <a:pPr algn="ctr" rtl="0">
            <a:lnSpc>
              <a:spcPts val="900"/>
            </a:lnSpc>
            <a:defRPr sz="1000"/>
          </a:pPr>
          <a:endParaRPr lang="en-AU" sz="600" b="0" i="0" u="none" strike="noStrike" baseline="0">
            <a:solidFill>
              <a:schemeClr val="accent1"/>
            </a:solidFill>
            <a:latin typeface="+mn-lt"/>
            <a:cs typeface="Arial" pitchFamily="34" charset="0"/>
          </a:endParaRPr>
        </a:p>
        <a:p>
          <a:pPr algn="ctr" rtl="0">
            <a:lnSpc>
              <a:spcPts val="800"/>
            </a:lnSpc>
            <a:defRPr sz="1000"/>
          </a:pPr>
          <a:r>
            <a:rPr lang="en-AU" sz="600" b="0" i="0" u="none" strike="noStrike" baseline="0">
              <a:solidFill>
                <a:schemeClr val="accent1"/>
              </a:solidFill>
              <a:latin typeface="+mn-lt"/>
              <a:cs typeface="Arial" pitchFamily="34" charset="0"/>
            </a:rPr>
            <a:t>Senior Manager,</a:t>
          </a:r>
        </a:p>
        <a:p>
          <a:pPr algn="ctr" rtl="0">
            <a:lnSpc>
              <a:spcPts val="800"/>
            </a:lnSpc>
            <a:defRPr sz="1000"/>
          </a:pPr>
          <a:r>
            <a:rPr lang="en-AU" sz="600" b="0" i="0" u="none" strike="noStrike" baseline="0">
              <a:solidFill>
                <a:schemeClr val="accent1"/>
              </a:solidFill>
              <a:latin typeface="+mn-lt"/>
              <a:cs typeface="Arial" pitchFamily="34" charset="0"/>
            </a:rPr>
            <a:t>Investment Products</a:t>
          </a:r>
        </a:p>
      </xdr:txBody>
    </xdr:sp>
    <xdr:clientData/>
  </xdr:twoCellAnchor>
  <xdr:twoCellAnchor>
    <xdr:from>
      <xdr:col>5</xdr:col>
      <xdr:colOff>384400</xdr:colOff>
      <xdr:row>38</xdr:row>
      <xdr:rowOff>9869</xdr:rowOff>
    </xdr:from>
    <xdr:to>
      <xdr:col>7</xdr:col>
      <xdr:colOff>169280</xdr:colOff>
      <xdr:row>42</xdr:row>
      <xdr:rowOff>11158</xdr:rowOff>
    </xdr:to>
    <xdr:sp macro="" textlink="">
      <xdr:nvSpPr>
        <xdr:cNvPr id="53" name="Text Box 37">
          <a:extLst>
            <a:ext uri="{FF2B5EF4-FFF2-40B4-BE49-F238E27FC236}">
              <a16:creationId xmlns:a16="http://schemas.microsoft.com/office/drawing/2014/main" id="{9330FE82-9189-42FA-9CDB-8765BA2E6E3B}"/>
            </a:ext>
          </a:extLst>
        </xdr:cNvPr>
        <xdr:cNvSpPr txBox="1">
          <a:spLocks noChangeArrowheads="1"/>
        </xdr:cNvSpPr>
      </xdr:nvSpPr>
      <xdr:spPr bwMode="auto">
        <a:xfrm>
          <a:off x="4711471" y="7208048"/>
          <a:ext cx="1131988" cy="7088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lnSpc>
              <a:spcPts val="900"/>
            </a:lnSpc>
            <a:defRPr sz="1000"/>
          </a:pPr>
          <a:r>
            <a:rPr lang="en-AU" sz="600" b="1" i="0" u="none" strike="noStrike" baseline="0">
              <a:solidFill>
                <a:schemeClr val="accent1"/>
              </a:solidFill>
              <a:latin typeface="+mn-lt"/>
              <a:cs typeface="Arial" pitchFamily="34" charset="0"/>
            </a:rPr>
            <a:t>Rory Cunningham</a:t>
          </a:r>
        </a:p>
        <a:p>
          <a:pPr algn="ctr" rtl="0">
            <a:lnSpc>
              <a:spcPts val="900"/>
            </a:lnSpc>
            <a:defRPr sz="1000"/>
          </a:pPr>
          <a:endParaRPr lang="en-AU" sz="600" b="0" i="0" u="none" strike="noStrike" baseline="0">
            <a:solidFill>
              <a:schemeClr val="accent1"/>
            </a:solidFill>
            <a:latin typeface="+mn-lt"/>
            <a:cs typeface="Arial" pitchFamily="34" charset="0"/>
          </a:endParaRPr>
        </a:p>
        <a:p>
          <a:pPr algn="ctr" rtl="0">
            <a:lnSpc>
              <a:spcPts val="900"/>
            </a:lnSpc>
            <a:defRPr sz="1000"/>
          </a:pPr>
          <a:r>
            <a:rPr lang="en-AU" sz="600" b="0" i="0" u="none" strike="noStrike" baseline="0">
              <a:solidFill>
                <a:schemeClr val="accent1"/>
              </a:solidFill>
              <a:latin typeface="+mn-lt"/>
              <a:cs typeface="Arial" pitchFamily="34" charset="0"/>
            </a:rPr>
            <a:t>Senior Manager,</a:t>
          </a:r>
        </a:p>
        <a:p>
          <a:pPr algn="ctr" rtl="0">
            <a:lnSpc>
              <a:spcPts val="900"/>
            </a:lnSpc>
            <a:defRPr sz="1000"/>
          </a:pPr>
          <a:r>
            <a:rPr lang="en-AU" sz="600" b="0" i="0" u="none" strike="noStrike" baseline="0">
              <a:solidFill>
                <a:schemeClr val="accent1"/>
              </a:solidFill>
              <a:latin typeface="+mn-lt"/>
              <a:cs typeface="Arial" pitchFamily="34" charset="0"/>
            </a:rPr>
            <a:t>Investment Products</a:t>
          </a:r>
        </a:p>
      </xdr:txBody>
    </xdr:sp>
    <xdr:clientData/>
  </xdr:twoCellAnchor>
  <xdr:twoCellAnchor>
    <xdr:from>
      <xdr:col>14</xdr:col>
      <xdr:colOff>479229</xdr:colOff>
      <xdr:row>38</xdr:row>
      <xdr:rowOff>6672</xdr:rowOff>
    </xdr:from>
    <xdr:to>
      <xdr:col>17</xdr:col>
      <xdr:colOff>160801</xdr:colOff>
      <xdr:row>42</xdr:row>
      <xdr:rowOff>47820</xdr:rowOff>
    </xdr:to>
    <xdr:sp macro="" textlink="">
      <xdr:nvSpPr>
        <xdr:cNvPr id="496" name="Text Box 37">
          <a:extLst>
            <a:ext uri="{FF2B5EF4-FFF2-40B4-BE49-F238E27FC236}">
              <a16:creationId xmlns:a16="http://schemas.microsoft.com/office/drawing/2014/main" id="{A57C1DA7-4FF1-4178-BBAE-4AAC738E27FE}"/>
            </a:ext>
          </a:extLst>
        </xdr:cNvPr>
        <xdr:cNvSpPr txBox="1">
          <a:spLocks noChangeArrowheads="1"/>
        </xdr:cNvSpPr>
      </xdr:nvSpPr>
      <xdr:spPr bwMode="auto">
        <a:xfrm>
          <a:off x="10943122" y="7204851"/>
          <a:ext cx="1191965" cy="7487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lnSpc>
              <a:spcPts val="900"/>
            </a:lnSpc>
            <a:defRPr sz="1000"/>
          </a:pPr>
          <a:r>
            <a:rPr lang="en-AU" sz="600" b="1" i="0" u="none" strike="noStrike" baseline="0">
              <a:solidFill>
                <a:schemeClr val="accent1"/>
              </a:solidFill>
              <a:latin typeface="+mn-lt"/>
              <a:cs typeface="Arial" pitchFamily="34" charset="0"/>
            </a:rPr>
            <a:t>Aaron Viscayno</a:t>
          </a:r>
        </a:p>
        <a:p>
          <a:pPr algn="ctr" rtl="0">
            <a:lnSpc>
              <a:spcPts val="900"/>
            </a:lnSpc>
            <a:defRPr sz="1000"/>
          </a:pPr>
          <a:endParaRPr lang="en-AU" sz="600" b="0" i="0" u="none" strike="noStrike" baseline="0">
            <a:solidFill>
              <a:schemeClr val="accent1"/>
            </a:solidFill>
            <a:latin typeface="+mn-lt"/>
            <a:cs typeface="Arial" pitchFamily="34" charset="0"/>
          </a:endParaRPr>
        </a:p>
        <a:p>
          <a:pPr algn="ctr" rtl="0">
            <a:lnSpc>
              <a:spcPts val="800"/>
            </a:lnSpc>
            <a:defRPr sz="1000"/>
          </a:pPr>
          <a:r>
            <a:rPr lang="en-AU" sz="600" b="0" i="0" u="none" strike="noStrike" baseline="0">
              <a:solidFill>
                <a:schemeClr val="accent1"/>
              </a:solidFill>
              <a:latin typeface="+mn-lt"/>
              <a:cs typeface="Arial" pitchFamily="34" charset="0"/>
            </a:rPr>
            <a:t>Business Development Manager,</a:t>
          </a:r>
        </a:p>
        <a:p>
          <a:pPr algn="ctr" rtl="0">
            <a:lnSpc>
              <a:spcPts val="800"/>
            </a:lnSpc>
            <a:defRPr sz="1000"/>
          </a:pPr>
          <a:r>
            <a:rPr lang="en-AU" sz="600" b="0" i="0" u="none" strike="noStrike" baseline="0">
              <a:solidFill>
                <a:schemeClr val="accent1"/>
              </a:solidFill>
              <a:latin typeface="+mn-lt"/>
              <a:cs typeface="Arial" pitchFamily="34" charset="0"/>
            </a:rPr>
            <a:t>Investment Products</a:t>
          </a:r>
        </a:p>
      </xdr:txBody>
    </xdr:sp>
    <xdr:clientData/>
  </xdr:twoCellAnchor>
  <xdr:twoCellAnchor>
    <xdr:from>
      <xdr:col>3</xdr:col>
      <xdr:colOff>488167</xdr:colOff>
      <xdr:row>30</xdr:row>
      <xdr:rowOff>102955</xdr:rowOff>
    </xdr:from>
    <xdr:to>
      <xdr:col>3</xdr:col>
      <xdr:colOff>1722845</xdr:colOff>
      <xdr:row>37</xdr:row>
      <xdr:rowOff>31205</xdr:rowOff>
    </xdr:to>
    <xdr:pic>
      <xdr:nvPicPr>
        <xdr:cNvPr id="17" name="Picture 16">
          <a:extLst>
            <a:ext uri="{FF2B5EF4-FFF2-40B4-BE49-F238E27FC236}">
              <a16:creationId xmlns:a16="http://schemas.microsoft.com/office/drawing/2014/main" id="{44627173-9E36-4AAC-86AC-5B6E1CF7272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5208" t="4343" r="695" b="32927"/>
        <a:stretch/>
      </xdr:blipFill>
      <xdr:spPr>
        <a:xfrm>
          <a:off x="2433988" y="5885991"/>
          <a:ext cx="1234678" cy="1166500"/>
        </a:xfrm>
        <a:prstGeom prst="ellipse">
          <a:avLst/>
        </a:prstGeom>
      </xdr:spPr>
    </xdr:pic>
    <xdr:clientData/>
  </xdr:twoCellAnchor>
  <xdr:twoCellAnchor>
    <xdr:from>
      <xdr:col>5</xdr:col>
      <xdr:colOff>332362</xdr:colOff>
      <xdr:row>30</xdr:row>
      <xdr:rowOff>97917</xdr:rowOff>
    </xdr:from>
    <xdr:to>
      <xdr:col>7</xdr:col>
      <xdr:colOff>250847</xdr:colOff>
      <xdr:row>37</xdr:row>
      <xdr:rowOff>29892</xdr:rowOff>
    </xdr:to>
    <xdr:pic>
      <xdr:nvPicPr>
        <xdr:cNvPr id="19" name="Picture 18">
          <a:extLst>
            <a:ext uri="{FF2B5EF4-FFF2-40B4-BE49-F238E27FC236}">
              <a16:creationId xmlns:a16="http://schemas.microsoft.com/office/drawing/2014/main" id="{1E31D047-587B-47DC-9292-34A2F9BE5C45}"/>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823" t="5091" r="9114" b="35532"/>
        <a:stretch/>
      </xdr:blipFill>
      <xdr:spPr>
        <a:xfrm>
          <a:off x="4659433" y="5880953"/>
          <a:ext cx="1265593" cy="1170225"/>
        </a:xfrm>
        <a:prstGeom prst="ellipse">
          <a:avLst/>
        </a:prstGeom>
      </xdr:spPr>
    </xdr:pic>
    <xdr:clientData/>
  </xdr:twoCellAnchor>
  <xdr:twoCellAnchor editAs="oneCell">
    <xdr:from>
      <xdr:col>14</xdr:col>
      <xdr:colOff>441330</xdr:colOff>
      <xdr:row>30</xdr:row>
      <xdr:rowOff>54634</xdr:rowOff>
    </xdr:from>
    <xdr:to>
      <xdr:col>17</xdr:col>
      <xdr:colOff>177923</xdr:colOff>
      <xdr:row>37</xdr:row>
      <xdr:rowOff>109195</xdr:rowOff>
    </xdr:to>
    <xdr:pic>
      <xdr:nvPicPr>
        <xdr:cNvPr id="32" name="Picture 23">
          <a:extLst>
            <a:ext uri="{FF2B5EF4-FFF2-40B4-BE49-F238E27FC236}">
              <a16:creationId xmlns:a16="http://schemas.microsoft.com/office/drawing/2014/main" id="{BFD6CCCA-B370-44E6-AB4F-944255656372}"/>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4140" b="27707"/>
        <a:stretch/>
      </xdr:blipFill>
      <xdr:spPr>
        <a:xfrm>
          <a:off x="10905223" y="5837670"/>
          <a:ext cx="1248847" cy="1256791"/>
        </a:xfrm>
        <a:prstGeom prst="ellipse">
          <a:avLst/>
        </a:prstGeom>
      </xdr:spPr>
    </xdr:pic>
    <xdr:clientData/>
  </xdr:twoCellAnchor>
  <xdr:twoCellAnchor editAs="oneCell">
    <xdr:from>
      <xdr:col>12</xdr:col>
      <xdr:colOff>122486</xdr:colOff>
      <xdr:row>30</xdr:row>
      <xdr:rowOff>68982</xdr:rowOff>
    </xdr:from>
    <xdr:to>
      <xdr:col>13</xdr:col>
      <xdr:colOff>511830</xdr:colOff>
      <xdr:row>37</xdr:row>
      <xdr:rowOff>58828</xdr:rowOff>
    </xdr:to>
    <xdr:pic>
      <xdr:nvPicPr>
        <xdr:cNvPr id="6" name="Picture 5">
          <a:extLst>
            <a:ext uri="{FF2B5EF4-FFF2-40B4-BE49-F238E27FC236}">
              <a16:creationId xmlns:a16="http://schemas.microsoft.com/office/drawing/2014/main" id="{3D014E0D-1849-4942-B630-BCC709B6AA82}"/>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3660" t="1405" r="22525" b="3721"/>
        <a:stretch>
          <a:fillRect/>
        </a:stretch>
      </xdr:blipFill>
      <xdr:spPr bwMode="auto">
        <a:xfrm>
          <a:off x="8858272" y="5852018"/>
          <a:ext cx="1273808" cy="1228096"/>
        </a:xfrm>
        <a:prstGeom prst="flowChartConnector">
          <a:avLst/>
        </a:prstGeom>
        <a:ln w="38100" cap="sq">
          <a:noFill/>
          <a:prstDash val="solid"/>
          <a:miter lim="800000"/>
        </a:ln>
        <a:effectLst>
          <a:outerShdw blurRad="50800" dist="38100" dir="2700000" algn="tl" rotWithShape="0">
            <a:srgbClr val="000000">
              <a:alpha val="43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193976</xdr:colOff>
      <xdr:row>38</xdr:row>
      <xdr:rowOff>7835</xdr:rowOff>
    </xdr:from>
    <xdr:to>
      <xdr:col>13</xdr:col>
      <xdr:colOff>441485</xdr:colOff>
      <xdr:row>42</xdr:row>
      <xdr:rowOff>28872</xdr:rowOff>
    </xdr:to>
    <xdr:sp macro="" textlink="">
      <xdr:nvSpPr>
        <xdr:cNvPr id="474" name="Text Box 37">
          <a:extLst>
            <a:ext uri="{FF2B5EF4-FFF2-40B4-BE49-F238E27FC236}">
              <a16:creationId xmlns:a16="http://schemas.microsoft.com/office/drawing/2014/main" id="{A33D2F07-9203-474F-B75A-1703F639C4B7}"/>
            </a:ext>
          </a:extLst>
        </xdr:cNvPr>
        <xdr:cNvSpPr txBox="1">
          <a:spLocks noChangeArrowheads="1"/>
        </xdr:cNvSpPr>
      </xdr:nvSpPr>
      <xdr:spPr bwMode="auto">
        <a:xfrm>
          <a:off x="8929762" y="7206014"/>
          <a:ext cx="1131973" cy="7286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lnSpc>
              <a:spcPts val="900"/>
            </a:lnSpc>
            <a:defRPr sz="1000"/>
          </a:pPr>
          <a:r>
            <a:rPr lang="en-AU" sz="600" b="1" i="0" u="none" strike="noStrike" baseline="0">
              <a:solidFill>
                <a:schemeClr val="accent1"/>
              </a:solidFill>
              <a:latin typeface="+mn-lt"/>
              <a:cs typeface="Arial" pitchFamily="34" charset="0"/>
            </a:rPr>
            <a:t>Connor Robison</a:t>
          </a:r>
        </a:p>
        <a:p>
          <a:pPr algn="ctr" rtl="0">
            <a:lnSpc>
              <a:spcPts val="800"/>
            </a:lnSpc>
            <a:defRPr sz="1000"/>
          </a:pPr>
          <a:br>
            <a:rPr lang="en-AU" sz="600" b="0" i="0" u="none" strike="noStrike" baseline="0">
              <a:solidFill>
                <a:schemeClr val="accent1"/>
              </a:solidFill>
              <a:latin typeface="+mn-lt"/>
              <a:cs typeface="Arial" pitchFamily="34" charset="0"/>
            </a:rPr>
          </a:br>
          <a:r>
            <a:rPr lang="en-AU" sz="600" b="0" i="0" u="none" strike="noStrike" baseline="0">
              <a:solidFill>
                <a:schemeClr val="accent1"/>
              </a:solidFill>
              <a:latin typeface="+mn-lt"/>
              <a:cs typeface="Arial" pitchFamily="34" charset="0"/>
            </a:rPr>
            <a:t>Strategy Analyst,</a:t>
          </a:r>
        </a:p>
        <a:p>
          <a:pPr algn="ctr" rtl="0">
            <a:lnSpc>
              <a:spcPts val="800"/>
            </a:lnSpc>
            <a:defRPr sz="1000"/>
          </a:pPr>
          <a:r>
            <a:rPr lang="en-AU" sz="600" b="0" i="0" u="none" strike="noStrike" baseline="0">
              <a:solidFill>
                <a:schemeClr val="accent1"/>
              </a:solidFill>
              <a:latin typeface="+mn-lt"/>
              <a:cs typeface="Arial" pitchFamily="34" charset="0"/>
            </a:rPr>
            <a:t>Investment Products</a:t>
          </a:r>
        </a:p>
      </xdr:txBody>
    </xdr:sp>
    <xdr:clientData/>
  </xdr:twoCellAnchor>
  <xdr:twoCellAnchor>
    <xdr:from>
      <xdr:col>8</xdr:col>
      <xdr:colOff>313295</xdr:colOff>
      <xdr:row>38</xdr:row>
      <xdr:rowOff>7910</xdr:rowOff>
    </xdr:from>
    <xdr:to>
      <xdr:col>9</xdr:col>
      <xdr:colOff>632312</xdr:colOff>
      <xdr:row>42</xdr:row>
      <xdr:rowOff>9739</xdr:rowOff>
    </xdr:to>
    <xdr:sp macro="" textlink="">
      <xdr:nvSpPr>
        <xdr:cNvPr id="407" name="Text Box 37">
          <a:extLst>
            <a:ext uri="{FF2B5EF4-FFF2-40B4-BE49-F238E27FC236}">
              <a16:creationId xmlns:a16="http://schemas.microsoft.com/office/drawing/2014/main" id="{D3EEC7DC-B855-4614-A4CF-1251F3E478CF}"/>
            </a:ext>
          </a:extLst>
        </xdr:cNvPr>
        <xdr:cNvSpPr txBox="1">
          <a:spLocks noChangeArrowheads="1"/>
        </xdr:cNvSpPr>
      </xdr:nvSpPr>
      <xdr:spPr bwMode="auto">
        <a:xfrm>
          <a:off x="6871938" y="7206089"/>
          <a:ext cx="1135445" cy="709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lnSpc>
              <a:spcPts val="900"/>
            </a:lnSpc>
            <a:defRPr sz="1000"/>
          </a:pPr>
          <a:r>
            <a:rPr lang="en-AU" sz="600" b="1" i="0" u="none" strike="noStrike" baseline="0">
              <a:solidFill>
                <a:schemeClr val="accent1"/>
              </a:solidFill>
              <a:latin typeface="+mn-lt"/>
              <a:cs typeface="Arial" pitchFamily="34" charset="0"/>
            </a:rPr>
            <a:t>Jasmine Hogg</a:t>
          </a:r>
        </a:p>
        <a:p>
          <a:pPr algn="ctr" rtl="0">
            <a:lnSpc>
              <a:spcPts val="800"/>
            </a:lnSpc>
            <a:defRPr sz="1000"/>
          </a:pPr>
          <a:br>
            <a:rPr lang="en-AU" sz="600" b="0" i="0" u="none" strike="noStrike" baseline="0">
              <a:solidFill>
                <a:schemeClr val="accent1"/>
              </a:solidFill>
              <a:latin typeface="+mn-lt"/>
              <a:cs typeface="Arial" pitchFamily="34" charset="0"/>
            </a:rPr>
          </a:br>
          <a:r>
            <a:rPr lang="en-AU" sz="600" b="0" i="0" u="none" strike="noStrike" baseline="0">
              <a:solidFill>
                <a:schemeClr val="accent1"/>
              </a:solidFill>
              <a:latin typeface="+mn-lt"/>
              <a:cs typeface="Arial" pitchFamily="34" charset="0"/>
            </a:rPr>
            <a:t>Product Associate,</a:t>
          </a:r>
        </a:p>
        <a:p>
          <a:pPr algn="ctr" rtl="0">
            <a:lnSpc>
              <a:spcPts val="800"/>
            </a:lnSpc>
            <a:defRPr sz="1000"/>
          </a:pPr>
          <a:r>
            <a:rPr lang="en-AU" sz="600" b="0" i="0" u="none" strike="noStrike" baseline="0">
              <a:solidFill>
                <a:schemeClr val="accent1"/>
              </a:solidFill>
              <a:latin typeface="+mn-lt"/>
              <a:cs typeface="Arial" pitchFamily="34" charset="0"/>
            </a:rPr>
            <a:t>Investment Products</a:t>
          </a:r>
        </a:p>
      </xdr:txBody>
    </xdr:sp>
    <xdr:clientData/>
  </xdr:twoCellAnchor>
  <xdr:twoCellAnchor editAs="oneCell">
    <xdr:from>
      <xdr:col>8</xdr:col>
      <xdr:colOff>231843</xdr:colOff>
      <xdr:row>30</xdr:row>
      <xdr:rowOff>74579</xdr:rowOff>
    </xdr:from>
    <xdr:to>
      <xdr:col>10</xdr:col>
      <xdr:colOff>16820</xdr:colOff>
      <xdr:row>37</xdr:row>
      <xdr:rowOff>83411</xdr:rowOff>
    </xdr:to>
    <xdr:pic>
      <xdr:nvPicPr>
        <xdr:cNvPr id="22" name="Picture 9">
          <a:extLst>
            <a:ext uri="{FF2B5EF4-FFF2-40B4-BE49-F238E27FC236}">
              <a16:creationId xmlns:a16="http://schemas.microsoft.com/office/drawing/2014/main" id="{C4D93DB5-2CED-49C8-BD65-20002C273B84}"/>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665" t="4143" r="665" b="20027"/>
        <a:stretch>
          <a:fillRect/>
        </a:stretch>
      </xdr:blipFill>
      <xdr:spPr>
        <a:xfrm>
          <a:off x="6790486" y="5857615"/>
          <a:ext cx="1254548" cy="1247082"/>
        </a:xfrm>
        <a:prstGeom prst="flowChartConnector">
          <a:avLst/>
        </a:prstGeom>
        <a:ln w="38100" cap="sq">
          <a:noFill/>
          <a:prstDash val="solid"/>
          <a:miter lim="800000"/>
        </a:ln>
        <a:effectLst>
          <a:outerShdw blurRad="50800" dist="38100" dir="2700000" algn="tl" rotWithShape="0">
            <a:srgbClr val="000000">
              <a:alpha val="43000"/>
            </a:srgbClr>
          </a:outerShdw>
        </a:effectLst>
      </xdr:spPr>
    </xdr:pic>
    <xdr:clientData/>
  </xdr:twoCellAnchor>
  <xdr:twoCellAnchor>
    <xdr:from>
      <xdr:col>18</xdr:col>
      <xdr:colOff>274905</xdr:colOff>
      <xdr:row>37</xdr:row>
      <xdr:rowOff>182768</xdr:rowOff>
    </xdr:from>
    <xdr:to>
      <xdr:col>20</xdr:col>
      <xdr:colOff>64537</xdr:colOff>
      <xdr:row>42</xdr:row>
      <xdr:rowOff>21920</xdr:rowOff>
    </xdr:to>
    <xdr:sp macro="" textlink="">
      <xdr:nvSpPr>
        <xdr:cNvPr id="1778" name="Text Box 37">
          <a:extLst>
            <a:ext uri="{FF2B5EF4-FFF2-40B4-BE49-F238E27FC236}">
              <a16:creationId xmlns:a16="http://schemas.microsoft.com/office/drawing/2014/main" id="{40AD8A40-1A57-43BD-B124-F878B45B7A0A}"/>
            </a:ext>
          </a:extLst>
        </xdr:cNvPr>
        <xdr:cNvSpPr txBox="1">
          <a:spLocks noChangeArrowheads="1"/>
        </xdr:cNvSpPr>
      </xdr:nvSpPr>
      <xdr:spPr bwMode="auto">
        <a:xfrm>
          <a:off x="12887319" y="7408630"/>
          <a:ext cx="1191011" cy="76975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lnSpc>
              <a:spcPts val="900"/>
            </a:lnSpc>
            <a:defRPr sz="1000"/>
          </a:pPr>
          <a:r>
            <a:rPr lang="en-AU" sz="600" b="1" i="0" u="none" strike="noStrike" baseline="0">
              <a:solidFill>
                <a:schemeClr val="accent1"/>
              </a:solidFill>
              <a:latin typeface="+mn-lt"/>
              <a:cs typeface="Arial" pitchFamily="34" charset="0"/>
            </a:rPr>
            <a:t>Eliza McCarthy</a:t>
          </a:r>
        </a:p>
        <a:p>
          <a:pPr algn="ctr" rtl="0">
            <a:lnSpc>
              <a:spcPts val="900"/>
            </a:lnSpc>
            <a:defRPr sz="1000"/>
          </a:pPr>
          <a:endParaRPr lang="en-AU" sz="600" b="0" i="0" u="none" strike="noStrike" baseline="0">
            <a:solidFill>
              <a:schemeClr val="accent1"/>
            </a:solidFill>
            <a:latin typeface="+mn-lt"/>
            <a:cs typeface="Arial" pitchFamily="34" charset="0"/>
          </a:endParaRPr>
        </a:p>
        <a:p>
          <a:pPr algn="ctr" rtl="0">
            <a:lnSpc>
              <a:spcPts val="800"/>
            </a:lnSpc>
            <a:defRPr sz="1000"/>
          </a:pPr>
          <a:r>
            <a:rPr lang="en-AU" sz="600" b="0" i="0" u="none" strike="noStrike" baseline="0">
              <a:solidFill>
                <a:schemeClr val="accent1"/>
              </a:solidFill>
              <a:latin typeface="+mn-lt"/>
              <a:cs typeface="Arial" pitchFamily="34" charset="0"/>
            </a:rPr>
            <a:t>Business Development Associate,</a:t>
          </a:r>
        </a:p>
        <a:p>
          <a:pPr algn="ctr" rtl="0">
            <a:lnSpc>
              <a:spcPts val="800"/>
            </a:lnSpc>
            <a:defRPr sz="1000"/>
          </a:pPr>
          <a:r>
            <a:rPr lang="en-AU" sz="600" b="0" i="0" u="none" strike="noStrike" baseline="0">
              <a:solidFill>
                <a:schemeClr val="accent1"/>
              </a:solidFill>
              <a:latin typeface="+mn-lt"/>
              <a:cs typeface="Arial" pitchFamily="34" charset="0"/>
            </a:rPr>
            <a:t>Investment Products</a:t>
          </a:r>
        </a:p>
      </xdr:txBody>
    </xdr:sp>
    <xdr:clientData/>
  </xdr:twoCellAnchor>
  <xdr:twoCellAnchor editAs="oneCell">
    <xdr:from>
      <xdr:col>18</xdr:col>
      <xdr:colOff>230298</xdr:colOff>
      <xdr:row>30</xdr:row>
      <xdr:rowOff>38259</xdr:rowOff>
    </xdr:from>
    <xdr:to>
      <xdr:col>20</xdr:col>
      <xdr:colOff>81373</xdr:colOff>
      <xdr:row>37</xdr:row>
      <xdr:rowOff>60915</xdr:rowOff>
    </xdr:to>
    <xdr:pic>
      <xdr:nvPicPr>
        <xdr:cNvPr id="405" name="Picture 13">
          <a:extLst>
            <a:ext uri="{FF2B5EF4-FFF2-40B4-BE49-F238E27FC236}">
              <a16:creationId xmlns:a16="http://schemas.microsoft.com/office/drawing/2014/main" id="{5FFFFDC5-29AC-4945-A154-348B8B924BBF}"/>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80" t="-17" r="1080" b="19297"/>
        <a:stretch>
          <a:fillRect/>
        </a:stretch>
      </xdr:blipFill>
      <xdr:spPr>
        <a:xfrm>
          <a:off x="12854277" y="5847167"/>
          <a:ext cx="1241725" cy="1289481"/>
        </a:xfrm>
        <a:prstGeom prst="ellipse">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6</xdr:col>
      <xdr:colOff>453464</xdr:colOff>
      <xdr:row>27</xdr:row>
      <xdr:rowOff>173318</xdr:rowOff>
    </xdr:from>
    <xdr:to>
      <xdr:col>13</xdr:col>
      <xdr:colOff>618564</xdr:colOff>
      <xdr:row>126</xdr:row>
      <xdr:rowOff>122517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4397935" y="5014259"/>
          <a:ext cx="4766982" cy="176993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chemeClr val="accent2"/>
              </a:solidFill>
            </a:rPr>
            <a:t>Step</a:t>
          </a:r>
          <a:r>
            <a:rPr lang="en-AU" sz="1200" baseline="0">
              <a:solidFill>
                <a:schemeClr val="accent2"/>
              </a:solidFill>
            </a:rPr>
            <a:t> 1 - Update the Month Update tab</a:t>
          </a:r>
        </a:p>
        <a:p>
          <a:endParaRPr lang="en-AU" sz="1200" baseline="0">
            <a:solidFill>
              <a:schemeClr val="accent2"/>
            </a:solidFill>
          </a:endParaRPr>
        </a:p>
        <a:p>
          <a:pPr marL="171450" indent="-171450">
            <a:buFont typeface="Wingdings" panose="05000000000000000000" pitchFamily="2" charset="2"/>
            <a:buChar char="v"/>
          </a:pPr>
          <a:r>
            <a:rPr lang="en-AU" sz="1200" baseline="0">
              <a:solidFill>
                <a:schemeClr val="dk1"/>
              </a:solidFill>
              <a:effectLst/>
              <a:latin typeface="+mn-lt"/>
              <a:ea typeface="+mn-ea"/>
              <a:cs typeface="+mn-cs"/>
            </a:rPr>
            <a:t>Add new securities to the Recent Admissions table (refer to Identifying new listings and removals tips). This table should have  a maximum of 12 rows and as such for every new security, delete the one with the oldest listing date. </a:t>
          </a:r>
        </a:p>
        <a:p>
          <a:pPr marL="171450" indent="-171450">
            <a:buFont typeface="Wingdings" panose="05000000000000000000" pitchFamily="2" charset="2"/>
            <a:buChar char="v"/>
          </a:pPr>
          <a:r>
            <a:rPr lang="en-AU" sz="1200" baseline="0">
              <a:solidFill>
                <a:schemeClr val="dk1"/>
              </a:solidFill>
              <a:effectLst/>
              <a:latin typeface="+mn-lt"/>
              <a:ea typeface="+mn-ea"/>
              <a:cs typeface="+mn-cs"/>
            </a:rPr>
            <a:t>To add a new security, ensure you highlight Cells H30:S30, right-click and click shift cells down and then drag the formula from row below to the current row. Update the ASX Code ONLY (everything else is automated).</a:t>
          </a:r>
          <a:endParaRPr lang="en-AU" sz="1200">
            <a:effectLst/>
          </a:endParaRPr>
        </a:p>
        <a:p>
          <a:pPr marL="171450" indent="-171450">
            <a:buFont typeface="Wingdings" panose="05000000000000000000" pitchFamily="2" charset="2"/>
            <a:buChar char="v"/>
          </a:pPr>
          <a:r>
            <a:rPr lang="en-AU" sz="1200" baseline="0">
              <a:solidFill>
                <a:schemeClr val="dk1"/>
              </a:solidFill>
              <a:effectLst/>
              <a:latin typeface="+mn-lt"/>
              <a:ea typeface="+mn-ea"/>
              <a:cs typeface="+mn-cs"/>
            </a:rPr>
            <a:t>Highlight the new securities in yellow and uncolor the cells that were previously yellow.</a:t>
          </a:r>
          <a:endParaRPr lang="en-AU" sz="1200">
            <a:effectLst/>
          </a:endParaRPr>
        </a:p>
        <a:p>
          <a:pPr marL="171450" marR="0" lvl="0" indent="-171450" defTabSz="914400" rtl="0" eaLnBrk="1" fontAlgn="auto" latinLnBrk="0" hangingPunct="1">
            <a:lnSpc>
              <a:spcPct val="100000"/>
            </a:lnSpc>
            <a:spcBef>
              <a:spcPts val="0"/>
            </a:spcBef>
            <a:spcAft>
              <a:spcPts val="0"/>
            </a:spcAft>
            <a:buClrTx/>
            <a:buSzTx/>
            <a:buFont typeface="Wingdings" panose="05000000000000000000" pitchFamily="2" charset="2"/>
            <a:buChar char="v"/>
            <a:tabLst/>
            <a:defRPr/>
          </a:pPr>
          <a:r>
            <a:rPr lang="en-AU" sz="1200" baseline="0">
              <a:solidFill>
                <a:schemeClr val="dk1"/>
              </a:solidFill>
              <a:effectLst/>
              <a:latin typeface="+mn-lt"/>
              <a:ea typeface="+mn-ea"/>
              <a:cs typeface="+mn-cs"/>
            </a:rPr>
            <a:t>Update the </a:t>
          </a:r>
          <a:r>
            <a:rPr lang="en-AU" sz="1200" b="0" i="0" baseline="0">
              <a:solidFill>
                <a:schemeClr val="dk1"/>
              </a:solidFill>
              <a:effectLst/>
              <a:latin typeface="+mn-lt"/>
              <a:ea typeface="+mn-ea"/>
              <a:cs typeface="+mn-cs"/>
            </a:rPr>
            <a:t>ASX Funds Market Capitalisation </a:t>
          </a:r>
          <a:r>
            <a:rPr lang="en-AU" sz="1200" b="0" baseline="0">
              <a:solidFill>
                <a:schemeClr val="dk1"/>
              </a:solidFill>
              <a:effectLst/>
              <a:latin typeface="+mn-lt"/>
              <a:ea typeface="+mn-ea"/>
              <a:cs typeface="+mn-cs"/>
            </a:rPr>
            <a:t>graphs </a:t>
          </a:r>
          <a:r>
            <a:rPr lang="en-AU" sz="1200" baseline="0">
              <a:solidFill>
                <a:schemeClr val="dk1"/>
              </a:solidFill>
              <a:effectLst/>
              <a:latin typeface="+mn-lt"/>
              <a:ea typeface="+mn-ea"/>
              <a:cs typeface="+mn-cs"/>
            </a:rPr>
            <a:t>(this requires updating the minimum and maximum bound). The maximum bound is equal to the first day of the current month and the minimum bound is equal to the first day of the current month minus 6 years.</a:t>
          </a:r>
          <a:endParaRPr lang="en-AU" sz="1200">
            <a:effectLst/>
          </a:endParaRPr>
        </a:p>
        <a:p>
          <a:endParaRPr lang="en-AU" sz="1200"/>
        </a:p>
        <a:p>
          <a:r>
            <a:rPr lang="en-AU" sz="1200">
              <a:solidFill>
                <a:schemeClr val="accent2"/>
              </a:solidFill>
            </a:rPr>
            <a:t>Step 2 - update the Trends tab</a:t>
          </a:r>
        </a:p>
        <a:p>
          <a:pPr marL="171450" marR="0" lvl="0" indent="-171450" defTabSz="914400" rtl="0" eaLnBrk="1" fontAlgn="auto" latinLnBrk="0" hangingPunct="1">
            <a:lnSpc>
              <a:spcPct val="100000"/>
            </a:lnSpc>
            <a:spcBef>
              <a:spcPts val="0"/>
            </a:spcBef>
            <a:spcAft>
              <a:spcPts val="0"/>
            </a:spcAft>
            <a:buClrTx/>
            <a:buSzTx/>
            <a:buFont typeface="Wingdings" panose="05000000000000000000" pitchFamily="2" charset="2"/>
            <a:buChar char="v"/>
            <a:tabLst/>
            <a:defRPr/>
          </a:pPr>
          <a:r>
            <a:rPr lang="en-AU" sz="1200"/>
            <a:t>Update the ETPs, mFunds, LICs &amp; LITs, A-REITs and Infrastructure Funds graphs</a:t>
          </a:r>
          <a:r>
            <a:rPr lang="en-AU" sz="1200" baseline="0"/>
            <a:t> </a:t>
          </a:r>
          <a:r>
            <a:rPr lang="en-AU" sz="1200" baseline="0">
              <a:solidFill>
                <a:schemeClr val="dk1"/>
              </a:solidFill>
              <a:effectLst/>
              <a:latin typeface="+mn-lt"/>
              <a:ea typeface="+mn-ea"/>
              <a:cs typeface="+mn-cs"/>
            </a:rPr>
            <a:t>(this requires updating the minimum and maximum bound). The maximum bound is equal to the first day of the current month and the minimum bound is equal to the first day of the current month minus 6 years.</a:t>
          </a:r>
          <a:endParaRPr lang="en-AU" sz="1200">
            <a:effectLst/>
          </a:endParaRPr>
        </a:p>
        <a:p>
          <a:endParaRPr lang="en-AU" sz="1200"/>
        </a:p>
        <a:p>
          <a:r>
            <a:rPr lang="en-AU" sz="1200">
              <a:solidFill>
                <a:schemeClr val="accent2"/>
              </a:solidFill>
            </a:rPr>
            <a:t>Step</a:t>
          </a:r>
          <a:r>
            <a:rPr lang="en-AU" sz="1200" baseline="0">
              <a:solidFill>
                <a:schemeClr val="accent2"/>
              </a:solidFill>
            </a:rPr>
            <a:t> 3 - update the Asset allocation tab</a:t>
          </a:r>
        </a:p>
        <a:p>
          <a:pPr marL="171450" indent="-171450">
            <a:buFont typeface="Wingdings" panose="05000000000000000000" pitchFamily="2" charset="2"/>
            <a:buChar char="v"/>
          </a:pPr>
          <a:r>
            <a:rPr lang="en-AU" sz="1200" baseline="0"/>
            <a:t>No action required (data will auto-populate when you have finalised the report).</a:t>
          </a:r>
        </a:p>
        <a:p>
          <a:pPr marL="171450" indent="-171450">
            <a:buFont typeface="Wingdings" panose="05000000000000000000" pitchFamily="2" charset="2"/>
            <a:buChar char="v"/>
          </a:pPr>
          <a:endParaRPr lang="en-AU" sz="1200" baseline="0"/>
        </a:p>
        <a:p>
          <a:pPr marL="171450" indent="-171450">
            <a:buFont typeface="Wingdings" panose="05000000000000000000" pitchFamily="2" charset="2"/>
            <a:buChar char="v"/>
          </a:pPr>
          <a:r>
            <a:rPr lang="en-AU" sz="1200"/>
            <a:t>STEP</a:t>
          </a:r>
          <a:r>
            <a:rPr lang="en-AU" sz="1200" baseline="0"/>
            <a:t> XX - update the Spotlight ETPs tab</a:t>
          </a:r>
        </a:p>
        <a:p>
          <a:pPr marL="171450" indent="-171450">
            <a:buFont typeface="Wingdings" panose="05000000000000000000" pitchFamily="2" charset="2"/>
            <a:buChar char="v"/>
          </a:pPr>
          <a:r>
            <a:rPr lang="en-AU" sz="1200"/>
            <a:t>Update the ETPs market growth and ETP market activity graphs</a:t>
          </a:r>
          <a:r>
            <a:rPr lang="en-AU" sz="1200" baseline="0"/>
            <a:t> </a:t>
          </a:r>
          <a:r>
            <a:rPr lang="en-AU" sz="1200" baseline="0">
              <a:solidFill>
                <a:schemeClr val="dk1"/>
              </a:solidFill>
              <a:effectLst/>
              <a:latin typeface="+mn-lt"/>
              <a:ea typeface="+mn-ea"/>
              <a:cs typeface="+mn-cs"/>
            </a:rPr>
            <a:t>(this requires updating the minimum and maximum bound). The maximum bound is equal to the first day of the current month and the minimum bound is equal to the first day of the current month minus 6 years.</a:t>
          </a:r>
        </a:p>
        <a:p>
          <a:pPr marL="171450" indent="-171450">
            <a:buFont typeface="Wingdings" panose="05000000000000000000" pitchFamily="2" charset="2"/>
            <a:buChar char="v"/>
          </a:pPr>
          <a:r>
            <a:rPr lang="en-AU" sz="1200" baseline="0">
              <a:solidFill>
                <a:srgbClr val="FF0000"/>
              </a:solidFill>
              <a:effectLst/>
              <a:latin typeface="+mn-lt"/>
              <a:ea typeface="+mn-ea"/>
              <a:cs typeface="+mn-cs"/>
            </a:rPr>
            <a:t>Update the "Issuer table" with the new issuer details once you have updated the "ETF list" tab.</a:t>
          </a:r>
        </a:p>
        <a:p>
          <a:pPr marL="171450" indent="-171450">
            <a:buFont typeface="Wingdings" panose="05000000000000000000" pitchFamily="2" charset="2"/>
            <a:buChar char="v"/>
          </a:pPr>
          <a:endParaRPr lang="en-AU" sz="1200" baseline="0">
            <a:solidFill>
              <a:schemeClr val="dk1"/>
            </a:solidFill>
            <a:effectLst/>
            <a:latin typeface="+mn-lt"/>
            <a:ea typeface="+mn-ea"/>
            <a:cs typeface="+mn-cs"/>
          </a:endParaRPr>
        </a:p>
        <a:p>
          <a:pPr marL="171450" indent="-171450">
            <a:buFont typeface="Wingdings" panose="05000000000000000000" pitchFamily="2" charset="2"/>
            <a:buChar char="v"/>
          </a:pPr>
          <a:r>
            <a:rPr lang="en-AU" sz="1200" baseline="0">
              <a:solidFill>
                <a:schemeClr val="dk1"/>
              </a:solidFill>
              <a:effectLst/>
              <a:latin typeface="+mn-lt"/>
              <a:ea typeface="+mn-ea"/>
              <a:cs typeface="+mn-cs"/>
            </a:rPr>
            <a:t>STEP XX - update the Spolight mFund tab</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r>
            <a:rPr lang="en-AU" sz="1200"/>
            <a:t>Update the mFunds Market Growth graphs </a:t>
          </a:r>
          <a:r>
            <a:rPr lang="en-AU" sz="1200" baseline="0">
              <a:solidFill>
                <a:schemeClr val="dk1"/>
              </a:solidFill>
              <a:effectLst/>
              <a:latin typeface="+mn-lt"/>
              <a:ea typeface="+mn-ea"/>
              <a:cs typeface="+mn-cs"/>
            </a:rPr>
            <a:t>(this requires updating the minimum and maximum bound). The maximum bound is equal to the first day of the current month and the minimum bound is equal to the first day of the current month minus 6 years.</a:t>
          </a:r>
          <a:endParaRPr lang="en-AU" sz="1200">
            <a:effectLst/>
          </a:endParaRPr>
        </a:p>
        <a:p>
          <a:pPr marL="171450" indent="-171450">
            <a:buFont typeface="Wingdings" panose="05000000000000000000" pitchFamily="2" charset="2"/>
            <a:buChar char="v"/>
          </a:pPr>
          <a:r>
            <a:rPr lang="en-AU" sz="1200" baseline="0"/>
            <a:t> </a:t>
          </a:r>
          <a:r>
            <a:rPr lang="en-AU" sz="1200" baseline="0">
              <a:solidFill>
                <a:srgbClr val="FF0000"/>
              </a:solidFill>
            </a:rPr>
            <a:t>Update the "mFund issuer scoreboard" table with the new issuer details once you have updated the "mFund list" tab.</a:t>
          </a:r>
        </a:p>
        <a:p>
          <a:pPr marL="171450" indent="-171450">
            <a:buFont typeface="Wingdings" panose="05000000000000000000" pitchFamily="2" charset="2"/>
            <a:buChar char="v"/>
          </a:pPr>
          <a:endParaRPr lang="en-AU" sz="1200" baseline="0"/>
        </a:p>
        <a:p>
          <a:pPr marL="171450" indent="-171450">
            <a:buFont typeface="Wingdings" panose="05000000000000000000" pitchFamily="2" charset="2"/>
            <a:buChar char="v"/>
          </a:pPr>
          <a:r>
            <a:rPr lang="en-AU" sz="1200" baseline="0"/>
            <a:t>STEP XX - update the Spotlight LICs tab</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r>
            <a:rPr lang="en-AU" sz="1200" baseline="0"/>
            <a:t>Update the LIC Market Growth and LIC Market Activity graphs </a:t>
          </a:r>
          <a:r>
            <a:rPr lang="en-AU" sz="1200" baseline="0">
              <a:solidFill>
                <a:schemeClr val="dk1"/>
              </a:solidFill>
              <a:effectLst/>
              <a:latin typeface="+mn-lt"/>
              <a:ea typeface="+mn-ea"/>
              <a:cs typeface="+mn-cs"/>
            </a:rPr>
            <a:t>(this requires updating the minimum and maximum bound). The maximum bound is equal to the first day of the current month and the minimum bound is equal to the first day of the current month minus 6 years.</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r>
            <a:rPr lang="en-AU" sz="1200" baseline="0">
              <a:solidFill>
                <a:srgbClr val="FF0000"/>
              </a:solidFill>
              <a:effectLst/>
              <a:latin typeface="+mn-lt"/>
              <a:ea typeface="+mn-ea"/>
              <a:cs typeface="+mn-cs"/>
            </a:rPr>
            <a:t>Update the "</a:t>
          </a:r>
          <a:r>
            <a:rPr lang="en-AU" sz="1200">
              <a:solidFill>
                <a:srgbClr val="FF0000"/>
              </a:solidFill>
              <a:effectLst/>
            </a:rPr>
            <a:t>LICs Premium/Discount to NTA" graph once you have updated</a:t>
          </a:r>
          <a:r>
            <a:rPr lang="en-AU" sz="1200" baseline="0">
              <a:solidFill>
                <a:srgbClr val="FF0000"/>
              </a:solidFill>
              <a:effectLst/>
            </a:rPr>
            <a:t> all the tabs.</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endParaRPr lang="en-AU" sz="1200" baseline="0">
            <a:solidFill>
              <a:srgbClr val="FF0000"/>
            </a:solidFill>
            <a:effectLst/>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r>
            <a:rPr lang="en-AU" sz="1200" baseline="0">
              <a:solidFill>
                <a:schemeClr val="tx1"/>
              </a:solidFill>
              <a:effectLst/>
            </a:rPr>
            <a:t>STEP XX - update the Spolight A-REITs tab</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r>
            <a:rPr lang="en-AU" sz="1200" baseline="0">
              <a:solidFill>
                <a:schemeClr val="tx1"/>
              </a:solidFill>
            </a:rPr>
            <a:t>Update the A-REIT Market Growth and A-REIT Market Activity graph </a:t>
          </a:r>
          <a:r>
            <a:rPr lang="en-AU" sz="1200" baseline="0">
              <a:solidFill>
                <a:schemeClr val="dk1"/>
              </a:solidFill>
              <a:effectLst/>
              <a:latin typeface="+mn-lt"/>
              <a:ea typeface="+mn-ea"/>
              <a:cs typeface="+mn-cs"/>
            </a:rPr>
            <a:t>(this requires updating the minimum and maximum bound). The maximum bound is equal to the first day of the current month and the minimum bound is equal to the first day of the current month minus 6 years.</a:t>
          </a:r>
          <a:endParaRPr lang="en-AU" sz="1200">
            <a:effectLst/>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endParaRPr lang="en-AU" sz="1200" baseline="0">
            <a:solidFill>
              <a:schemeClr val="tx1"/>
            </a:solidFill>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r>
            <a:rPr lang="en-AU" sz="1200" baseline="0">
              <a:solidFill>
                <a:schemeClr val="tx1"/>
              </a:solidFill>
            </a:rPr>
            <a:t>STEP XX - update the Spotlight Infra tab</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r>
            <a:rPr lang="en-AU" sz="1200" baseline="0">
              <a:solidFill>
                <a:schemeClr val="tx1"/>
              </a:solidFill>
            </a:rPr>
            <a:t>Update the Infrastructure Funds Market Growth and Infrastructure Funds Market Activity graph </a:t>
          </a:r>
          <a:r>
            <a:rPr lang="en-AU" sz="1200" baseline="0">
              <a:solidFill>
                <a:schemeClr val="dk1"/>
              </a:solidFill>
              <a:effectLst/>
              <a:latin typeface="+mn-lt"/>
              <a:ea typeface="+mn-ea"/>
              <a:cs typeface="+mn-cs"/>
            </a:rPr>
            <a:t>(this requires updating the minimum and maximum bound). The maximum bound is equal to the first day of the current month and the minimum bound is equal to the first day of the current month minus 6 years.</a:t>
          </a:r>
          <a:endParaRPr lang="en-AU" sz="1200">
            <a:effectLst/>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endParaRPr lang="en-AU" sz="1200" baseline="0">
            <a:solidFill>
              <a:schemeClr val="tx1"/>
            </a:solidFill>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r>
            <a:rPr lang="en-AU" sz="1200" baseline="0">
              <a:solidFill>
                <a:schemeClr val="tx1"/>
              </a:solidFill>
            </a:rPr>
            <a:t>STEP XX - update the Spotlight ETP List, Spolight MFSA List, Spotlight mFund List, Spolight A-REITs List and Spotlight Infra List</a:t>
          </a:r>
        </a:p>
        <a:p>
          <a:pPr marL="171450" indent="-171450">
            <a:buFont typeface="Wingdings" panose="05000000000000000000" pitchFamily="2" charset="2"/>
            <a:buChar char="v"/>
          </a:pPr>
          <a:r>
            <a:rPr lang="en-AU" sz="1200" baseline="0">
              <a:solidFill>
                <a:schemeClr val="dk1"/>
              </a:solidFill>
              <a:effectLst/>
              <a:latin typeface="+mn-lt"/>
              <a:ea typeface="+mn-ea"/>
              <a:cs typeface="+mn-cs"/>
            </a:rPr>
            <a:t>For each tab, remove any securities that have expired (delete the entire row) and add new securities in the relevant category (see categorisation tips to understand what bucket the new security should fall under). </a:t>
          </a:r>
        </a:p>
        <a:p>
          <a:pPr marL="171450" indent="-171450">
            <a:buFont typeface="Wingdings" panose="05000000000000000000" pitchFamily="2" charset="2"/>
            <a:buChar char="v"/>
          </a:pPr>
          <a:r>
            <a:rPr lang="en-AU" sz="1200" baseline="0">
              <a:solidFill>
                <a:schemeClr val="dk1"/>
              </a:solidFill>
              <a:effectLst/>
              <a:latin typeface="+mn-lt"/>
              <a:ea typeface="+mn-ea"/>
              <a:cs typeface="+mn-cs"/>
            </a:rPr>
            <a:t>Tip: to add new securities, highlight Cells of the relevant row, right-click and insert. Then drag the formula from row below to the current row. Update the ASX Code ONLY (everything else is automated).</a:t>
          </a:r>
          <a:endParaRPr lang="en-AU" sz="1200">
            <a:effectLst/>
          </a:endParaRPr>
        </a:p>
        <a:p>
          <a:pPr marL="171450" indent="-171450">
            <a:buFont typeface="Wingdings" panose="05000000000000000000" pitchFamily="2" charset="2"/>
            <a:buChar char="v"/>
          </a:pPr>
          <a:r>
            <a:rPr lang="en-AU" sz="1200" baseline="0">
              <a:solidFill>
                <a:schemeClr val="dk1"/>
              </a:solidFill>
              <a:effectLst/>
              <a:latin typeface="+mn-lt"/>
              <a:ea typeface="+mn-ea"/>
              <a:cs typeface="+mn-cs"/>
            </a:rPr>
            <a:t>Refer to Identifying new listings and removals tips to identify new securities and removals and categorisation tips for assistance of which asset class each security falls under.</a:t>
          </a:r>
        </a:p>
        <a:p>
          <a:pPr marL="171450" indent="-171450">
            <a:buFont typeface="Wingdings" panose="05000000000000000000" pitchFamily="2" charset="2"/>
            <a:buChar char="v"/>
          </a:pPr>
          <a:endParaRPr lang="en-AU" sz="1200" baseline="0">
            <a:solidFill>
              <a:schemeClr val="dk1"/>
            </a:solidFill>
            <a:effectLst/>
            <a:latin typeface="+mn-lt"/>
            <a:ea typeface="+mn-ea"/>
            <a:cs typeface="+mn-cs"/>
          </a:endParaRPr>
        </a:p>
        <a:p>
          <a:pPr marL="171450" indent="-171450">
            <a:buFont typeface="Wingdings" panose="05000000000000000000" pitchFamily="2" charset="2"/>
            <a:buChar char="v"/>
          </a:pPr>
          <a:endParaRPr lang="en-AU" sz="1200">
            <a:effectLst/>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endParaRPr lang="en-AU" sz="1100" baseline="0">
            <a:solidFill>
              <a:schemeClr val="tx1"/>
            </a:solidFill>
          </a:endParaRPr>
        </a:p>
      </xdr:txBody>
    </xdr:sp>
    <xdr:clientData/>
  </xdr:twoCellAnchor>
  <xdr:twoCellAnchor>
    <xdr:from>
      <xdr:col>14</xdr:col>
      <xdr:colOff>443379</xdr:colOff>
      <xdr:row>44</xdr:row>
      <xdr:rowOff>146798</xdr:rowOff>
    </xdr:from>
    <xdr:to>
      <xdr:col>17</xdr:col>
      <xdr:colOff>678329</xdr:colOff>
      <xdr:row>53</xdr:row>
      <xdr:rowOff>172198</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0013203" y="8035739"/>
          <a:ext cx="2285626" cy="16390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Feedback:</a:t>
          </a:r>
        </a:p>
        <a:p>
          <a:pPr marL="171450" indent="-171450">
            <a:buFont typeface="Wingdings" panose="05000000000000000000" pitchFamily="2" charset="2"/>
            <a:buChar char="v"/>
          </a:pPr>
          <a:r>
            <a:rPr lang="en-AU" sz="1100"/>
            <a:t>Maybe</a:t>
          </a:r>
          <a:r>
            <a:rPr lang="en-AU" sz="1100" baseline="0"/>
            <a:t> add a new step to update the steps in red at latter stages?</a:t>
          </a:r>
          <a:endParaRPr lang="en-AU" sz="1100"/>
        </a:p>
      </xdr:txBody>
    </xdr:sp>
    <xdr:clientData/>
  </xdr:twoCellAnchor>
  <xdr:twoCellAnchor>
    <xdr:from>
      <xdr:col>6</xdr:col>
      <xdr:colOff>414244</xdr:colOff>
      <xdr:row>0</xdr:row>
      <xdr:rowOff>124758</xdr:rowOff>
    </xdr:from>
    <xdr:to>
      <xdr:col>19</xdr:col>
      <xdr:colOff>306294</xdr:colOff>
      <xdr:row>20</xdr:row>
      <xdr:rowOff>97864</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4358715" y="124758"/>
          <a:ext cx="8438403" cy="35589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Tx/>
            <a:buNone/>
          </a:pPr>
          <a:r>
            <a:rPr lang="en-AU" sz="1400" u="sng">
              <a:solidFill>
                <a:schemeClr val="accent2"/>
              </a:solidFill>
            </a:rPr>
            <a:t>TIPS AND HINTS</a:t>
          </a:r>
        </a:p>
        <a:p>
          <a:pPr marL="0" indent="0">
            <a:buFontTx/>
            <a:buNone/>
          </a:pPr>
          <a:endParaRPr lang="en-AU" sz="1400">
            <a:solidFill>
              <a:schemeClr val="accent2"/>
            </a:solidFill>
          </a:endParaRPr>
        </a:p>
        <a:p>
          <a:pPr marL="0" indent="0">
            <a:buFontTx/>
            <a:buNone/>
          </a:pPr>
          <a:r>
            <a:rPr lang="en-AU" sz="1400">
              <a:solidFill>
                <a:schemeClr val="accent2"/>
              </a:solidFill>
            </a:rPr>
            <a:t>Identifying</a:t>
          </a:r>
          <a:r>
            <a:rPr lang="en-AU" sz="1400" baseline="0">
              <a:solidFill>
                <a:schemeClr val="accent2"/>
              </a:solidFill>
            </a:rPr>
            <a:t> new listings and removals tips</a:t>
          </a:r>
        </a:p>
        <a:p>
          <a:pPr marL="171450" indent="-171450">
            <a:buFont typeface="Wingdings" panose="05000000000000000000" pitchFamily="2" charset="2"/>
            <a:buChar char="v"/>
          </a:pPr>
          <a:r>
            <a:rPr lang="en-AU" sz="1100"/>
            <a:t>To locate new listings and removals, use Golden</a:t>
          </a:r>
          <a:r>
            <a:rPr lang="en-AU" sz="1100" baseline="0"/>
            <a:t> Source.</a:t>
          </a:r>
        </a:p>
        <a:p>
          <a:pPr marL="171450" indent="-171450">
            <a:buFont typeface="Wingdings" panose="05000000000000000000" pitchFamily="2" charset="2"/>
            <a:buChar char="v"/>
          </a:pPr>
          <a:r>
            <a:rPr lang="en-AU" sz="1100" baseline="0"/>
            <a:t>Golden Source can be accessed via </a:t>
          </a:r>
          <a:r>
            <a:rPr lang="en-AU">
              <a:hlinkClick xmlns:r="http://schemas.openxmlformats.org/officeDocument/2006/relationships" r:id=""/>
            </a:rPr>
            <a:t>http://pgsas203:8980/GS/protected/index/layout.vm#tabASX</a:t>
          </a:r>
          <a:endParaRPr lang="en-AU"/>
        </a:p>
        <a:p>
          <a:pPr marL="171450" indent="-171450">
            <a:buFont typeface="Wingdings" panose="05000000000000000000" pitchFamily="2" charset="2"/>
            <a:buChar char="v"/>
          </a:pPr>
          <a:r>
            <a:rPr lang="en-AU" sz="1100" baseline="0"/>
            <a:t>Request to Golden Source can be managed through "Identity@ASX". To find the relevant drive that you need to access to, speak to the Manager of Issuer Operations.</a:t>
          </a:r>
        </a:p>
        <a:p>
          <a:pPr marL="171450" indent="-171450">
            <a:buFont typeface="Wingdings" panose="05000000000000000000" pitchFamily="2" charset="2"/>
            <a:buChar char="v"/>
          </a:pPr>
          <a:r>
            <a:rPr lang="en-AU" sz="1100" baseline="0"/>
            <a:t> Once you have access, click "ASX" -&gt; "Instrument" -&gt; "Instrument" - "Search".</a:t>
          </a:r>
        </a:p>
        <a:p>
          <a:pPr marL="171450" indent="-171450">
            <a:buFont typeface="Wingdings" panose="05000000000000000000" pitchFamily="2" charset="2"/>
            <a:buChar char="v"/>
          </a:pPr>
          <a:r>
            <a:rPr lang="en-AU" sz="1100" baseline="0"/>
            <a:t>To obtain the new listings for the month, update the "First quoted date" for the relevant month and hit "Search".</a:t>
          </a:r>
        </a:p>
        <a:p>
          <a:pPr marL="171450" indent="-171450">
            <a:buFont typeface="Wingdings" panose="05000000000000000000" pitchFamily="2" charset="2"/>
            <a:buChar char="v"/>
          </a:pPr>
          <a:r>
            <a:rPr lang="en-AU" sz="1100" baseline="0"/>
            <a:t>To export to a spreadsheet, click "Actions" -&gt; "Export details" -&gt; "As XLM".</a:t>
          </a:r>
        </a:p>
        <a:p>
          <a:pPr marL="171450" indent="-171450">
            <a:buFont typeface="Wingdings" panose="05000000000000000000" pitchFamily="2" charset="2"/>
            <a:buChar char="v"/>
          </a:pPr>
          <a:r>
            <a:rPr lang="en-AU" sz="1100" baseline="0"/>
            <a:t>To obtain the removals for the month, update the "Last quoted Date" for the relevant month and hit "Search".</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r>
            <a:rPr lang="en-AU" sz="1100" baseline="0">
              <a:solidFill>
                <a:schemeClr val="dk1"/>
              </a:solidFill>
              <a:effectLst/>
              <a:latin typeface="+mn-lt"/>
              <a:ea typeface="+mn-ea"/>
              <a:cs typeface="+mn-cs"/>
            </a:rPr>
            <a:t>To export to a spreadsheet, click "Actions" -&gt; "Export details" -&gt; "As XLM".</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v"/>
            <a:tabLst/>
            <a:defRPr/>
          </a:pPr>
          <a:r>
            <a:rPr lang="en-AU" sz="1100">
              <a:solidFill>
                <a:srgbClr val="7030A0"/>
              </a:solidFill>
              <a:effectLst/>
            </a:rPr>
            <a:t>You will then need to filter the list by "Security type" and</a:t>
          </a:r>
          <a:r>
            <a:rPr lang="en-AU" sz="1100" baseline="0">
              <a:solidFill>
                <a:srgbClr val="7030A0"/>
              </a:solidFill>
              <a:effectLst/>
            </a:rPr>
            <a:t> only include "Convertible Preference", "Convertible Note (Interest Rate Security)" and "Floating Rate Notes (you will need to read the description to ascertain whether the security is a floating rate bond or hybrid security)" to identify relevant securities.</a:t>
          </a:r>
          <a:endParaRPr lang="en-AU" sz="1100">
            <a:solidFill>
              <a:srgbClr val="7030A0"/>
            </a:solidFill>
            <a:effectLst/>
          </a:endParaRPr>
        </a:p>
        <a:p>
          <a:endParaRPr lang="en-AU" sz="1400" baseline="0">
            <a:solidFill>
              <a:schemeClr val="accent2"/>
            </a:solidFill>
          </a:endParaRPr>
        </a:p>
        <a:p>
          <a:r>
            <a:rPr lang="en-AU" sz="1400" baseline="0">
              <a:solidFill>
                <a:schemeClr val="accent2"/>
              </a:solidFill>
            </a:rPr>
            <a:t>Categorisation tips</a:t>
          </a:r>
        </a:p>
        <a:p>
          <a:pPr marL="171450" indent="-171450">
            <a:buFont typeface="Wingdings" panose="05000000000000000000" pitchFamily="2" charset="2"/>
            <a:buChar char="v"/>
          </a:pPr>
          <a:r>
            <a:rPr lang="en-AU" sz="1050" baseline="0">
              <a:solidFill>
                <a:schemeClr val="tx1"/>
              </a:solidFill>
              <a:latin typeface="+mn-lt"/>
            </a:rPr>
            <a:t>[to update categorisation tips]</a:t>
          </a:r>
          <a:endParaRPr lang="en-AU" sz="1050">
            <a:solidFill>
              <a:schemeClr val="tx1"/>
            </a:solidFill>
            <a:latin typeface="+mn-lt"/>
          </a:endParaRPr>
        </a:p>
      </xdr:txBody>
    </xdr:sp>
    <xdr:clientData/>
  </xdr:twoCellAnchor>
  <xdr:twoCellAnchor>
    <xdr:from>
      <xdr:col>6</xdr:col>
      <xdr:colOff>438149</xdr:colOff>
      <xdr:row>21</xdr:row>
      <xdr:rowOff>52295</xdr:rowOff>
    </xdr:from>
    <xdr:to>
      <xdr:col>12</xdr:col>
      <xdr:colOff>412750</xdr:colOff>
      <xdr:row>26</xdr:row>
      <xdr:rowOff>166594</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4382620" y="3817471"/>
          <a:ext cx="3919071" cy="10107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Step 1 - Identify new listings and removals</a:t>
          </a:r>
        </a:p>
      </xdr:txBody>
    </xdr:sp>
    <xdr:clientData/>
  </xdr:twoCellAnchor>
  <xdr:twoCellAnchor>
    <xdr:from>
      <xdr:col>0</xdr:col>
      <xdr:colOff>255121</xdr:colOff>
      <xdr:row>0</xdr:row>
      <xdr:rowOff>125506</xdr:rowOff>
    </xdr:from>
    <xdr:to>
      <xdr:col>5</xdr:col>
      <xdr:colOff>598768</xdr:colOff>
      <xdr:row>17</xdr:row>
      <xdr:rowOff>104588</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255121" y="125506"/>
          <a:ext cx="3630706" cy="3027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Update</a:t>
          </a:r>
          <a:r>
            <a:rPr lang="en-AU" sz="1100" b="1" baseline="0"/>
            <a:t> m</a:t>
          </a:r>
          <a:r>
            <a:rPr lang="en-AU" sz="1100" b="1"/>
            <a:t>onth update tab</a:t>
          </a:r>
        </a:p>
        <a:p>
          <a:endParaRPr lang="en-AU" sz="1100"/>
        </a:p>
        <a:p>
          <a:r>
            <a:rPr lang="en-AU" sz="1100" baseline="0"/>
            <a:t>Update the ASX Funds Market Capitalisation graph which will involve updating the minimum and maximum bounds to for the relevant month.</a:t>
          </a:r>
        </a:p>
        <a:p>
          <a:endParaRPr lang="en-AU" sz="1100" baseline="0"/>
        </a:p>
        <a:p>
          <a:r>
            <a:rPr lang="en-AU" sz="1100" baseline="0"/>
            <a:t>Next, update the "Recent Admissions table" with any new funds. Highlight any new funds in orange and unhighlight old funds.</a:t>
          </a:r>
        </a:p>
        <a:p>
          <a:endParaRPr lang="en-AU" sz="1100" baseline="0"/>
        </a:p>
        <a:p>
          <a:r>
            <a:rPr lang="en-AU" sz="1100" baseline="0"/>
            <a:t>Note that only the ASX code cell needs to be populated.</a:t>
          </a:r>
        </a:p>
        <a:p>
          <a:endParaRPr lang="en-AU" sz="1100" baseline="0"/>
        </a:p>
        <a:p>
          <a:pPr marL="0" marR="0" lvl="0" indent="0" defTabSz="914400" eaLnBrk="1" fontAlgn="auto" latinLnBrk="0" hangingPunct="1">
            <a:lnSpc>
              <a:spcPct val="100000"/>
            </a:lnSpc>
            <a:spcBef>
              <a:spcPts val="0"/>
            </a:spcBef>
            <a:spcAft>
              <a:spcPts val="0"/>
            </a:spcAft>
            <a:buClrTx/>
            <a:buSzTx/>
            <a:buFontTx/>
            <a:buNone/>
            <a:tabLst/>
            <a:defRPr/>
          </a:pPr>
          <a:r>
            <a:rPr lang="en-AU" sz="1100" baseline="0">
              <a:solidFill>
                <a:schemeClr val="dk1"/>
              </a:solidFill>
              <a:effectLst/>
              <a:latin typeface="+mn-lt"/>
              <a:ea typeface="+mn-ea"/>
              <a:cs typeface="+mn-cs"/>
            </a:rPr>
            <a:t>Note that the "Recent Admissions table" should only have 12 products.</a:t>
          </a:r>
          <a:endParaRPr lang="en-AU">
            <a:effectLst/>
          </a:endParaRPr>
        </a:p>
        <a:p>
          <a:endParaRPr lang="en-AU" sz="1100" baseline="0"/>
        </a:p>
        <a:p>
          <a:r>
            <a:rPr lang="en-AU" sz="1100" baseline="0"/>
            <a:t>To find the list of new funds, use GoldenSource.</a:t>
          </a:r>
        </a:p>
        <a:p>
          <a:endParaRPr lang="en-AU" sz="1100" baseline="0"/>
        </a:p>
      </xdr:txBody>
    </xdr:sp>
    <xdr:clientData/>
  </xdr:twoCellAnchor>
  <xdr:twoCellAnchor>
    <xdr:from>
      <xdr:col>0</xdr:col>
      <xdr:colOff>247650</xdr:colOff>
      <xdr:row>18</xdr:row>
      <xdr:rowOff>50800</xdr:rowOff>
    </xdr:from>
    <xdr:to>
      <xdr:col>5</xdr:col>
      <xdr:colOff>590550</xdr:colOff>
      <xdr:row>24</xdr:row>
      <xdr:rowOff>127000</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247650" y="3251200"/>
          <a:ext cx="36449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Update</a:t>
          </a:r>
          <a:r>
            <a:rPr lang="en-AU" sz="1100" b="1" baseline="0"/>
            <a:t> Trends tab</a:t>
          </a:r>
          <a:endParaRPr lang="en-AU" sz="1100" b="1"/>
        </a:p>
        <a:p>
          <a:endParaRPr lang="en-AU" sz="1100"/>
        </a:p>
        <a:p>
          <a:r>
            <a:rPr lang="en-AU" sz="1100" baseline="0"/>
            <a:t>Update the graph for each structure which will involve updating the minimum and maximum bounds for the relevant month.</a:t>
          </a:r>
        </a:p>
        <a:p>
          <a:endParaRPr lang="en-AU" sz="1100" baseline="0"/>
        </a:p>
      </xdr:txBody>
    </xdr:sp>
    <xdr:clientData/>
  </xdr:twoCellAnchor>
  <xdr:twoCellAnchor>
    <xdr:from>
      <xdr:col>0</xdr:col>
      <xdr:colOff>247650</xdr:colOff>
      <xdr:row>25</xdr:row>
      <xdr:rowOff>82550</xdr:rowOff>
    </xdr:from>
    <xdr:to>
      <xdr:col>5</xdr:col>
      <xdr:colOff>577850</xdr:colOff>
      <xdr:row>42</xdr:row>
      <xdr:rowOff>76200</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247650" y="4527550"/>
          <a:ext cx="3632200" cy="301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Update Asset allocation</a:t>
          </a:r>
          <a:r>
            <a:rPr lang="en-AU" sz="1100" b="1" baseline="0"/>
            <a:t> tab</a:t>
          </a:r>
        </a:p>
        <a:p>
          <a:endParaRPr lang="en-AU" sz="1100" baseline="0"/>
        </a:p>
        <a:p>
          <a:r>
            <a:rPr lang="en-AU" sz="1100" baseline="0"/>
            <a:t>The graphs will be automatically updated once the data has been populated in the ETFassets, MFUNDassets, LICassets and REITassets tab.</a:t>
          </a:r>
        </a:p>
        <a:p>
          <a:endParaRPr lang="en-AU" sz="1100" baseline="0"/>
        </a:p>
        <a:p>
          <a:r>
            <a:rPr lang="en-AU" sz="1100" baseline="0"/>
            <a:t>The data for the ETFassets tab is located in ETF list tab.</a:t>
          </a:r>
        </a:p>
        <a:p>
          <a:endParaRPr lang="en-AU" sz="1100" baseline="0"/>
        </a:p>
        <a:p>
          <a:r>
            <a:rPr lang="en-AU" sz="1100" baseline="0"/>
            <a:t>The data in the MFUNDassets is located in the mFund List tab.</a:t>
          </a:r>
        </a:p>
        <a:p>
          <a:endParaRPr lang="en-AU" sz="1100" baseline="0"/>
        </a:p>
        <a:p>
          <a:r>
            <a:rPr lang="en-AU" sz="1100" baseline="0"/>
            <a:t>The data for the LICassets tab is located in the LIC List tab.</a:t>
          </a:r>
        </a:p>
        <a:p>
          <a:endParaRPr lang="en-AU" sz="1100" baseline="0"/>
        </a:p>
        <a:p>
          <a:r>
            <a:rPr lang="en-AU" sz="1100" baseline="0"/>
            <a:t>The data for the REITassets tab is located in the REIT Infra List tab</a:t>
          </a:r>
        </a:p>
      </xdr:txBody>
    </xdr:sp>
    <xdr:clientData/>
  </xdr:twoCellAnchor>
  <xdr:twoCellAnchor>
    <xdr:from>
      <xdr:col>0</xdr:col>
      <xdr:colOff>254747</xdr:colOff>
      <xdr:row>43</xdr:row>
      <xdr:rowOff>32497</xdr:rowOff>
    </xdr:from>
    <xdr:to>
      <xdr:col>5</xdr:col>
      <xdr:colOff>565897</xdr:colOff>
      <xdr:row>59</xdr:row>
      <xdr:rowOff>57897</xdr:rowOff>
    </xdr:to>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254747" y="7742144"/>
          <a:ext cx="3598209" cy="28941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Update Spotlight</a:t>
          </a:r>
          <a:r>
            <a:rPr lang="en-AU" sz="1100" b="1" baseline="0"/>
            <a:t> ETPs / Spotlight mFund / Spotlight LICs / Spolight mFundIssuers / Spotlight A-REITs / Spotlight A-REITs tab</a:t>
          </a:r>
        </a:p>
        <a:p>
          <a:endParaRPr lang="en-AU" sz="1100" baseline="0"/>
        </a:p>
        <a:p>
          <a:r>
            <a:rPr lang="en-AU" sz="1100" baseline="0">
              <a:solidFill>
                <a:schemeClr val="dk1"/>
              </a:solidFill>
              <a:effectLst/>
              <a:latin typeface="+mn-lt"/>
              <a:ea typeface="+mn-ea"/>
              <a:cs typeface="+mn-cs"/>
            </a:rPr>
            <a:t>Update the graph for each structure which will involve updating the minimum and maximum bounds for the relevant month.</a:t>
          </a:r>
        </a:p>
        <a:p>
          <a:endParaRPr lang="en-AU" sz="1100" baseline="0">
            <a:solidFill>
              <a:schemeClr val="dk1"/>
            </a:solidFill>
            <a:effectLst/>
            <a:latin typeface="+mn-lt"/>
            <a:ea typeface="+mn-ea"/>
            <a:cs typeface="+mn-cs"/>
          </a:endParaRPr>
        </a:p>
        <a:p>
          <a:r>
            <a:rPr lang="en-AU" sz="1100" baseline="0">
              <a:solidFill>
                <a:schemeClr val="dk1"/>
              </a:solidFill>
              <a:effectLst/>
              <a:latin typeface="+mn-lt"/>
              <a:ea typeface="+mn-ea"/>
              <a:cs typeface="+mn-cs"/>
            </a:rPr>
            <a:t>For the Spolight ETPs tab, add a new row in the ETP issuer table if a new issuer has been created in the ETF List tab.</a:t>
          </a:r>
        </a:p>
        <a:p>
          <a:endParaRPr lang="en-AU" sz="1100" baseline="0">
            <a:solidFill>
              <a:schemeClr val="dk1"/>
            </a:solidFill>
            <a:effectLst/>
            <a:latin typeface="+mn-lt"/>
            <a:ea typeface="+mn-ea"/>
            <a:cs typeface="+mn-cs"/>
          </a:endParaRPr>
        </a:p>
        <a:p>
          <a:r>
            <a:rPr lang="en-AU" sz="1100" baseline="0">
              <a:solidFill>
                <a:schemeClr val="dk1"/>
              </a:solidFill>
              <a:effectLst/>
              <a:latin typeface="+mn-lt"/>
              <a:ea typeface="+mn-ea"/>
              <a:cs typeface="+mn-cs"/>
            </a:rPr>
            <a:t>For the Spolight mFundIssuers tab, add a new in the mFund issuer table if a new issuer has been created in the mFund List tab.</a:t>
          </a:r>
          <a:endParaRPr lang="en-AU">
            <a:effectLst/>
          </a:endParaRPr>
        </a:p>
      </xdr:txBody>
    </xdr:sp>
    <xdr:clientData/>
  </xdr:twoCellAnchor>
  <xdr:twoCellAnchor>
    <xdr:from>
      <xdr:col>0</xdr:col>
      <xdr:colOff>216647</xdr:colOff>
      <xdr:row>60</xdr:row>
      <xdr:rowOff>52293</xdr:rowOff>
    </xdr:from>
    <xdr:to>
      <xdr:col>5</xdr:col>
      <xdr:colOff>527797</xdr:colOff>
      <xdr:row>69</xdr:row>
      <xdr:rowOff>52294</xdr:rowOff>
    </xdr:to>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216647" y="10809940"/>
          <a:ext cx="3598209" cy="16136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b="1">
              <a:effectLst/>
            </a:rPr>
            <a:t>Update</a:t>
          </a:r>
          <a:r>
            <a:rPr lang="en-AU" b="1" baseline="0">
              <a:effectLst/>
            </a:rPr>
            <a:t> Spolight ETP List  Spotlight MFSA List / Spotlight mFund List / Spotlight LIC List / Spotlight A-REITs List / Spotlight Infra List tab</a:t>
          </a:r>
        </a:p>
        <a:p>
          <a:endParaRPr lang="en-AU" baseline="0">
            <a:effectLst/>
          </a:endParaRPr>
        </a:p>
        <a:p>
          <a:r>
            <a:rPr lang="en-AU" baseline="0">
              <a:effectLst/>
            </a:rPr>
            <a:t>Add and remove any new funds.</a:t>
          </a:r>
        </a:p>
        <a:p>
          <a:endParaRPr lang="en-AU" baseline="0">
            <a:effectLst/>
          </a:endParaRPr>
        </a:p>
        <a:p>
          <a:r>
            <a:rPr lang="en-AU" sz="1100" baseline="0">
              <a:solidFill>
                <a:schemeClr val="dk1"/>
              </a:solidFill>
              <a:effectLst/>
              <a:latin typeface="+mn-lt"/>
              <a:ea typeface="+mn-ea"/>
              <a:cs typeface="+mn-cs"/>
            </a:rPr>
            <a:t>Note that only the ASX code cell needs to be populated.</a:t>
          </a:r>
          <a:endParaRPr lang="en-AU">
            <a:effectLst/>
          </a:endParaRPr>
        </a:p>
      </xdr:txBody>
    </xdr:sp>
    <xdr:clientData/>
  </xdr:twoCellAnchor>
  <xdr:twoCellAnchor>
    <xdr:from>
      <xdr:col>0</xdr:col>
      <xdr:colOff>321235</xdr:colOff>
      <xdr:row>70</xdr:row>
      <xdr:rowOff>164352</xdr:rowOff>
    </xdr:from>
    <xdr:to>
      <xdr:col>5</xdr:col>
      <xdr:colOff>632385</xdr:colOff>
      <xdr:row>81</xdr:row>
      <xdr:rowOff>67235</xdr:rowOff>
    </xdr:to>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321235" y="12714940"/>
          <a:ext cx="3598209" cy="18751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b="1">
              <a:effectLst/>
            </a:rPr>
            <a:t>Update</a:t>
          </a:r>
          <a:r>
            <a:rPr lang="en-AU" b="1" baseline="0">
              <a:effectLst/>
            </a:rPr>
            <a:t> MtkCap / Trades / AREITS / LIC / Infra / Absolute / ETFs / ETCs &amp; SPs / MFSA / PDF / mFund tab</a:t>
          </a:r>
        </a:p>
        <a:p>
          <a:endParaRPr lang="en-AU" baseline="0">
            <a:effectLst/>
          </a:endParaRPr>
        </a:p>
        <a:p>
          <a:r>
            <a:rPr lang="en-AU" baseline="0">
              <a:effectLst/>
            </a:rPr>
            <a:t>Add new date. </a:t>
          </a:r>
          <a:br>
            <a:rPr lang="en-AU" baseline="0">
              <a:effectLst/>
            </a:rPr>
          </a:br>
          <a:br>
            <a:rPr lang="en-AU" baseline="0">
              <a:effectLst/>
            </a:rPr>
          </a:br>
          <a:r>
            <a:rPr lang="en-AU" baseline="0">
              <a:effectLst/>
            </a:rPr>
            <a:t>Note that the new date should be the last business day of the month.</a:t>
          </a:r>
        </a:p>
        <a:p>
          <a:endParaRPr lang="en-AU" baseline="0">
            <a:effectLst/>
          </a:endParaRPr>
        </a:p>
        <a:p>
          <a:r>
            <a:rPr lang="en-AU">
              <a:effectLst/>
            </a:rPr>
            <a:t>Drag formula</a:t>
          </a:r>
          <a:r>
            <a:rPr lang="en-AU" baseline="0">
              <a:effectLst/>
            </a:rPr>
            <a:t> down from the row above.</a:t>
          </a:r>
          <a:endParaRPr lang="en-AU">
            <a:effectLst/>
          </a:endParaRPr>
        </a:p>
      </xdr:txBody>
    </xdr:sp>
    <xdr:clientData/>
  </xdr:twoCellAnchor>
  <xdr:twoCellAnchor>
    <xdr:from>
      <xdr:col>0</xdr:col>
      <xdr:colOff>403411</xdr:colOff>
      <xdr:row>121</xdr:row>
      <xdr:rowOff>29882</xdr:rowOff>
    </xdr:from>
    <xdr:to>
      <xdr:col>6</xdr:col>
      <xdr:colOff>44822</xdr:colOff>
      <xdr:row>142</xdr:row>
      <xdr:rowOff>104588</xdr:rowOff>
    </xdr:to>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403411" y="21724470"/>
          <a:ext cx="3585882" cy="38398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Update</a:t>
          </a:r>
          <a:r>
            <a:rPr lang="en-AU" sz="1100" b="1" baseline="0"/>
            <a:t> Iress tab</a:t>
          </a:r>
          <a:endParaRPr lang="en-AU" sz="1100" b="1" i="0" u="none" strike="noStrike" baseline="0">
            <a:solidFill>
              <a:schemeClr val="dk1"/>
            </a:solidFill>
            <a:effectLst/>
            <a:latin typeface="+mn-lt"/>
            <a:ea typeface="+mn-ea"/>
            <a:cs typeface="+mn-cs"/>
          </a:endParaRPr>
        </a:p>
        <a:p>
          <a:endParaRPr lang="en-AU" sz="1100" b="0" i="0" u="none" strike="noStrike" baseline="0">
            <a:solidFill>
              <a:schemeClr val="dk1"/>
            </a:solidFill>
            <a:effectLst/>
            <a:latin typeface="+mn-lt"/>
            <a:ea typeface="+mn-ea"/>
            <a:cs typeface="+mn-cs"/>
          </a:endParaRPr>
        </a:p>
        <a:p>
          <a:r>
            <a:rPr lang="en-AU" sz="1100" b="0" i="0" u="none" strike="noStrike" baseline="0">
              <a:solidFill>
                <a:schemeClr val="dk1"/>
              </a:solidFill>
              <a:effectLst/>
              <a:latin typeface="+mn-lt"/>
              <a:ea typeface="+mn-ea"/>
              <a:cs typeface="+mn-cs"/>
            </a:rPr>
            <a:t>Add new funds and remove old funds.</a:t>
          </a:r>
        </a:p>
        <a:p>
          <a:endParaRPr lang="en-AU" sz="1100" b="0" i="0" u="none" strike="noStrike" baseline="0">
            <a:solidFill>
              <a:schemeClr val="dk1"/>
            </a:solidFill>
            <a:effectLst/>
            <a:latin typeface="+mn-lt"/>
            <a:ea typeface="+mn-ea"/>
            <a:cs typeface="+mn-cs"/>
          </a:endParaRPr>
        </a:p>
        <a:p>
          <a:r>
            <a:rPr lang="en-AU" sz="1100" b="0" i="0" u="none" strike="noStrike" baseline="0">
              <a:solidFill>
                <a:schemeClr val="dk1"/>
              </a:solidFill>
              <a:effectLst/>
              <a:latin typeface="+mn-lt"/>
              <a:ea typeface="+mn-ea"/>
              <a:cs typeface="+mn-cs"/>
            </a:rPr>
            <a:t>Note that only the ASX Code and Iress Code cell needs to be updated.</a:t>
          </a:r>
        </a:p>
        <a:p>
          <a:endParaRPr lang="en-AU" sz="1100" b="0" i="0" u="none" strike="noStrike" baseline="0">
            <a:solidFill>
              <a:schemeClr val="dk1"/>
            </a:solidFill>
            <a:effectLst/>
            <a:latin typeface="+mn-lt"/>
            <a:ea typeface="+mn-ea"/>
            <a:cs typeface="+mn-cs"/>
          </a:endParaRPr>
        </a:p>
        <a:p>
          <a:r>
            <a:rPr lang="en-AU" sz="1100" b="0" i="0" u="none" strike="noStrike" baseline="0">
              <a:solidFill>
                <a:schemeClr val="dk1"/>
              </a:solidFill>
              <a:effectLst/>
              <a:latin typeface="+mn-lt"/>
              <a:ea typeface="+mn-ea"/>
              <a:cs typeface="+mn-cs"/>
            </a:rPr>
            <a:t>Note that the top section of the data contains mFund products and the second half of the data contains all other funds.</a:t>
          </a:r>
        </a:p>
        <a:p>
          <a:endParaRPr lang="en-AU" sz="1100" b="0" i="0" u="none" strike="noStrike" baseline="0">
            <a:solidFill>
              <a:schemeClr val="dk1"/>
            </a:solidFill>
            <a:effectLst/>
            <a:latin typeface="+mn-lt"/>
            <a:ea typeface="+mn-ea"/>
            <a:cs typeface="+mn-cs"/>
          </a:endParaRPr>
        </a:p>
        <a:p>
          <a:r>
            <a:rPr lang="en-AU"/>
            <a:t>Once you have updated the Month update tab and updated the </a:t>
          </a:r>
          <a:r>
            <a:rPr lang="en-AU" baseline="0"/>
            <a:t>ETF List / MFSA List / mFund List / LIC List and REIT Infra List, you can run the Iress report. Please ensure that you only run Iress when this has been completed.</a:t>
          </a:r>
        </a:p>
        <a:p>
          <a:endParaRPr lang="en-AU" baseline="0"/>
        </a:p>
        <a:p>
          <a:r>
            <a:rPr lang="en-AU" baseline="0"/>
            <a:t>To run the Iress report, click on Iress / Re-execute Request / Re-execute Requests.</a:t>
          </a:r>
        </a:p>
        <a:p>
          <a:endParaRPr lang="en-AU" baseline="0"/>
        </a:p>
        <a:p>
          <a:r>
            <a:rPr lang="en-AU" baseline="0"/>
            <a:t>If you do not have Iress, speak to a member of the ASX Investment Products team or ASX Help desk</a:t>
          </a:r>
          <a:endParaRPr lang="en-AU"/>
        </a:p>
      </xdr:txBody>
    </xdr:sp>
    <xdr:clientData/>
  </xdr:twoCellAnchor>
  <xdr:twoCellAnchor>
    <xdr:from>
      <xdr:col>0</xdr:col>
      <xdr:colOff>328706</xdr:colOff>
      <xdr:row>82</xdr:row>
      <xdr:rowOff>48557</xdr:rowOff>
    </xdr:from>
    <xdr:to>
      <xdr:col>5</xdr:col>
      <xdr:colOff>627529</xdr:colOff>
      <xdr:row>102</xdr:row>
      <xdr:rowOff>18676</xdr:rowOff>
    </xdr:to>
    <xdr:sp macro="" textlink="">
      <xdr:nvSpPr>
        <xdr:cNvPr id="17" name="TextBox 16">
          <a:extLst>
            <a:ext uri="{FF2B5EF4-FFF2-40B4-BE49-F238E27FC236}">
              <a16:creationId xmlns:a16="http://schemas.microsoft.com/office/drawing/2014/main" id="{00000000-0008-0000-0000-000011000000}"/>
            </a:ext>
          </a:extLst>
        </xdr:cNvPr>
        <xdr:cNvSpPr txBox="1"/>
      </xdr:nvSpPr>
      <xdr:spPr>
        <a:xfrm>
          <a:off x="328706" y="14750675"/>
          <a:ext cx="3716617" cy="35560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Update</a:t>
          </a:r>
          <a:r>
            <a:rPr lang="en-AU" sz="1100" b="1" baseline="0"/>
            <a:t> Iress tab</a:t>
          </a:r>
          <a:endParaRPr lang="en-AU" sz="1100" b="1" i="0" u="none" strike="noStrike" baseline="0">
            <a:solidFill>
              <a:schemeClr val="dk1"/>
            </a:solidFill>
            <a:effectLst/>
            <a:latin typeface="+mn-lt"/>
            <a:ea typeface="+mn-ea"/>
            <a:cs typeface="+mn-cs"/>
          </a:endParaRPr>
        </a:p>
        <a:p>
          <a:endParaRPr lang="en-AU" sz="1100" b="0" i="0" u="none" strike="noStrike" baseline="0">
            <a:solidFill>
              <a:schemeClr val="dk1"/>
            </a:solidFill>
            <a:effectLst/>
            <a:latin typeface="+mn-lt"/>
            <a:ea typeface="+mn-ea"/>
            <a:cs typeface="+mn-cs"/>
          </a:endParaRPr>
        </a:p>
        <a:p>
          <a:r>
            <a:rPr lang="en-AU" sz="1100" b="0" i="0" u="none" strike="noStrike" baseline="0">
              <a:solidFill>
                <a:schemeClr val="dk1"/>
              </a:solidFill>
              <a:effectLst/>
              <a:latin typeface="+mn-lt"/>
              <a:ea typeface="+mn-ea"/>
              <a:cs typeface="+mn-cs"/>
            </a:rPr>
            <a:t>Add new funds and remove old funds.</a:t>
          </a:r>
        </a:p>
        <a:p>
          <a:endParaRPr lang="en-AU" sz="1100" b="0" i="0" u="none" strike="noStrike" baseline="0">
            <a:solidFill>
              <a:schemeClr val="dk1"/>
            </a:solidFill>
            <a:effectLst/>
            <a:latin typeface="+mn-lt"/>
            <a:ea typeface="+mn-ea"/>
            <a:cs typeface="+mn-cs"/>
          </a:endParaRPr>
        </a:p>
        <a:p>
          <a:r>
            <a:rPr lang="en-AU" sz="1100" b="0" i="0" u="none" strike="noStrike" baseline="0">
              <a:solidFill>
                <a:schemeClr val="dk1"/>
              </a:solidFill>
              <a:effectLst/>
              <a:latin typeface="+mn-lt"/>
              <a:ea typeface="+mn-ea"/>
              <a:cs typeface="+mn-cs"/>
            </a:rPr>
            <a:t>Note that only the ASX Code and Iress Code cell needs to be updated.</a:t>
          </a:r>
        </a:p>
        <a:p>
          <a:endParaRPr lang="en-AU" sz="1100" b="0" i="0" u="none" strike="noStrike" baseline="0">
            <a:solidFill>
              <a:schemeClr val="dk1"/>
            </a:solidFill>
            <a:effectLst/>
            <a:latin typeface="+mn-lt"/>
            <a:ea typeface="+mn-ea"/>
            <a:cs typeface="+mn-cs"/>
          </a:endParaRPr>
        </a:p>
        <a:p>
          <a:r>
            <a:rPr lang="en-AU" sz="1100" b="0" i="0" u="none" strike="noStrike" baseline="0">
              <a:solidFill>
                <a:schemeClr val="dk1"/>
              </a:solidFill>
              <a:effectLst/>
              <a:latin typeface="+mn-lt"/>
              <a:ea typeface="+mn-ea"/>
              <a:cs typeface="+mn-cs"/>
            </a:rPr>
            <a:t>Note that the top section of the data contains mFund products and the second half of the data contains all other funds.</a:t>
          </a:r>
        </a:p>
        <a:p>
          <a:endParaRPr lang="en-AU" sz="1100" b="0" i="0" u="none" strike="noStrike" baseline="0">
            <a:solidFill>
              <a:schemeClr val="dk1"/>
            </a:solidFill>
            <a:effectLst/>
            <a:latin typeface="+mn-lt"/>
            <a:ea typeface="+mn-ea"/>
            <a:cs typeface="+mn-cs"/>
          </a:endParaRPr>
        </a:p>
        <a:p>
          <a:r>
            <a:rPr lang="en-AU"/>
            <a:t>Once you have updated the Month update tab and updated the </a:t>
          </a:r>
          <a:r>
            <a:rPr lang="en-AU" baseline="0"/>
            <a:t>ETF List / MFSA List / mFund List / LIC List and REIT Infra List, you can run the Iress report. Please ensure that you only run Iress when this has been completed.</a:t>
          </a:r>
        </a:p>
        <a:p>
          <a:endParaRPr lang="en-AU" baseline="0"/>
        </a:p>
        <a:p>
          <a:r>
            <a:rPr lang="en-AU" baseline="0"/>
            <a:t>To run the Iress report, click on Iress / Re-execute Request / Re-execute Requests.</a:t>
          </a:r>
        </a:p>
        <a:p>
          <a:endParaRPr lang="en-AU" baseline="0"/>
        </a:p>
        <a:p>
          <a:r>
            <a:rPr lang="en-AU" baseline="0"/>
            <a:t>If you do not have Iress, speak to a member of the ASX Investment Products team or ASX Help desk</a:t>
          </a:r>
          <a:endParaRPr lang="en-AU"/>
        </a:p>
      </xdr:txBody>
    </xdr:sp>
    <xdr:clientData/>
  </xdr:twoCellAnchor>
  <xdr:twoCellAnchor>
    <xdr:from>
      <xdr:col>0</xdr:col>
      <xdr:colOff>403412</xdr:colOff>
      <xdr:row>103</xdr:row>
      <xdr:rowOff>22413</xdr:rowOff>
    </xdr:from>
    <xdr:to>
      <xdr:col>6</xdr:col>
      <xdr:colOff>74705</xdr:colOff>
      <xdr:row>120</xdr:row>
      <xdr:rowOff>14941</xdr:rowOff>
    </xdr:to>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403412" y="18489707"/>
          <a:ext cx="3615764" cy="30405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Update ETF List / MFSA List / mFund List / LIC List</a:t>
          </a:r>
          <a:r>
            <a:rPr lang="en-AU" sz="1100" b="1" baseline="0"/>
            <a:t> / REIT Infra List </a:t>
          </a:r>
          <a:endParaRPr lang="en-AU" sz="1100" b="1" i="0" u="none" strike="noStrike" baseline="0">
            <a:solidFill>
              <a:schemeClr val="dk1"/>
            </a:solidFill>
            <a:effectLst/>
            <a:latin typeface="+mn-lt"/>
            <a:ea typeface="+mn-ea"/>
            <a:cs typeface="+mn-cs"/>
          </a:endParaRPr>
        </a:p>
        <a:p>
          <a:endParaRPr lang="en-AU" sz="1100" b="0" i="0" u="none" strike="noStrike" baseline="0">
            <a:solidFill>
              <a:schemeClr val="dk1"/>
            </a:solidFill>
            <a:effectLst/>
            <a:latin typeface="+mn-lt"/>
            <a:ea typeface="+mn-ea"/>
            <a:cs typeface="+mn-cs"/>
          </a:endParaRPr>
        </a:p>
        <a:p>
          <a:r>
            <a:rPr lang="en-AU" sz="1100" b="0" i="0" u="none" strike="noStrike" baseline="0">
              <a:solidFill>
                <a:schemeClr val="dk1"/>
              </a:solidFill>
              <a:effectLst/>
              <a:latin typeface="+mn-lt"/>
              <a:ea typeface="+mn-ea"/>
              <a:cs typeface="+mn-cs"/>
            </a:rPr>
            <a:t>Add new funds and remove old funds.</a:t>
          </a:r>
        </a:p>
        <a:p>
          <a:endParaRPr lang="en-AU" sz="1100" b="0" i="0" u="none" strike="noStrike" baseline="0">
            <a:solidFill>
              <a:schemeClr val="dk1"/>
            </a:solidFill>
            <a:effectLst/>
            <a:latin typeface="+mn-lt"/>
            <a:ea typeface="+mn-ea"/>
            <a:cs typeface="+mn-cs"/>
          </a:endParaRPr>
        </a:p>
        <a:p>
          <a:r>
            <a:rPr lang="en-AU" sz="1100" b="0" i="0" u="none" strike="noStrike" baseline="0">
              <a:solidFill>
                <a:schemeClr val="dk1"/>
              </a:solidFill>
              <a:effectLst/>
              <a:latin typeface="+mn-lt"/>
              <a:ea typeface="+mn-ea"/>
              <a:cs typeface="+mn-cs"/>
            </a:rPr>
            <a:t>Note that only the cells in blue need to be updated. For all other cells, drag down the formula from the row above.</a:t>
          </a:r>
        </a:p>
        <a:p>
          <a:endParaRPr lang="en-AU" sz="1100" b="0" i="0" u="none" strike="noStrike" baseline="0">
            <a:solidFill>
              <a:schemeClr val="dk1"/>
            </a:solidFill>
            <a:effectLst/>
            <a:latin typeface="+mn-lt"/>
            <a:ea typeface="+mn-ea"/>
            <a:cs typeface="+mn-cs"/>
          </a:endParaRPr>
        </a:p>
        <a:p>
          <a:r>
            <a:rPr lang="en-AU" sz="1100" b="0" i="0" u="none" strike="noStrike" baseline="0">
              <a:solidFill>
                <a:schemeClr val="dk1"/>
              </a:solidFill>
              <a:effectLst/>
              <a:latin typeface="+mn-lt"/>
              <a:ea typeface="+mn-ea"/>
              <a:cs typeface="+mn-cs"/>
            </a:rPr>
            <a:t>Next copy the most recent data in FUM and units on issue  column (where applicable) and paste as values into the previous months FUM and units on issue column.</a:t>
          </a:r>
        </a:p>
        <a:p>
          <a:endParaRPr lang="en-AU" sz="1100" b="0" i="0" u="none" strike="noStrike" baseline="0">
            <a:solidFill>
              <a:schemeClr val="dk1"/>
            </a:solidFill>
            <a:effectLst/>
            <a:latin typeface="+mn-lt"/>
            <a:ea typeface="+mn-ea"/>
            <a:cs typeface="+mn-cs"/>
          </a:endParaRPr>
        </a:p>
        <a:p>
          <a:r>
            <a:rPr lang="en-AU" sz="1100" b="0" i="0" u="none" strike="noStrike" baseline="0">
              <a:solidFill>
                <a:schemeClr val="dk1"/>
              </a:solidFill>
              <a:effectLst/>
              <a:latin typeface="+mn-lt"/>
              <a:ea typeface="+mn-ea"/>
              <a:cs typeface="+mn-cs"/>
            </a:rPr>
            <a:t>For the ETF List / mFund, add a new issuer where relevant.</a:t>
          </a:r>
        </a:p>
        <a:p>
          <a:br>
            <a:rPr lang="en-AU" sz="1100" b="0" i="0" u="none" strike="noStrike" baseline="0">
              <a:solidFill>
                <a:schemeClr val="dk1"/>
              </a:solidFill>
              <a:effectLst/>
              <a:latin typeface="+mn-lt"/>
              <a:ea typeface="+mn-ea"/>
              <a:cs typeface="+mn-cs"/>
            </a:rPr>
          </a:br>
          <a:r>
            <a:rPr lang="en-AU" sz="1100" b="0" i="0" u="none" strike="noStrike" baseline="0">
              <a:solidFill>
                <a:schemeClr val="dk1"/>
              </a:solidFill>
              <a:effectLst/>
              <a:latin typeface="+mn-lt"/>
              <a:ea typeface="+mn-ea"/>
              <a:cs typeface="+mn-cs"/>
            </a:rPr>
            <a:t>Note that if you add a new issuer, you will also need to do the same in the Spolight ETF List and Spotlight mFundIssuers tab.</a:t>
          </a:r>
        </a:p>
      </xdr:txBody>
    </xdr:sp>
    <xdr:clientData/>
  </xdr:twoCellAnchor>
  <xdr:twoCellAnchor>
    <xdr:from>
      <xdr:col>0</xdr:col>
      <xdr:colOff>381001</xdr:colOff>
      <xdr:row>143</xdr:row>
      <xdr:rowOff>82176</xdr:rowOff>
    </xdr:from>
    <xdr:to>
      <xdr:col>6</xdr:col>
      <xdr:colOff>29882</xdr:colOff>
      <xdr:row>164</xdr:row>
      <xdr:rowOff>164353</xdr:rowOff>
    </xdr:to>
    <xdr:sp macro="" textlink="">
      <xdr:nvSpPr>
        <xdr:cNvPr id="19" name="TextBox 18">
          <a:extLst>
            <a:ext uri="{FF2B5EF4-FFF2-40B4-BE49-F238E27FC236}">
              <a16:creationId xmlns:a16="http://schemas.microsoft.com/office/drawing/2014/main" id="{00000000-0008-0000-0000-000013000000}"/>
            </a:ext>
          </a:extLst>
        </xdr:cNvPr>
        <xdr:cNvSpPr txBox="1"/>
      </xdr:nvSpPr>
      <xdr:spPr>
        <a:xfrm>
          <a:off x="381001" y="25721235"/>
          <a:ext cx="3593352" cy="38473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Update asset class database table</a:t>
          </a:r>
        </a:p>
        <a:p>
          <a:endParaRPr lang="en-AU" sz="1100"/>
        </a:p>
        <a:p>
          <a:r>
            <a:rPr lang="en-AU" sz="1100"/>
            <a:t>Select the table for the previous </a:t>
          </a:r>
          <a:r>
            <a:rPr lang="en-AU" sz="1100" baseline="0"/>
            <a:t>month and move this table down so that this table is now located one row after the last row of where the previous months table was previously located.</a:t>
          </a:r>
        </a:p>
        <a:p>
          <a:endParaRPr lang="en-AU" sz="1100" baseline="0"/>
        </a:p>
        <a:p>
          <a:r>
            <a:rPr lang="en-AU" sz="1100" baseline="0"/>
            <a:t>For example, if the previous months' table is CA706:CG716, select and move this table down so that the table has now moved to CA717:CG227. </a:t>
          </a:r>
        </a:p>
        <a:p>
          <a:endParaRPr lang="en-AU" sz="1100" baseline="0"/>
        </a:p>
        <a:p>
          <a:r>
            <a:rPr lang="en-AU" sz="1100" baseline="0"/>
            <a:t>Next, copy the previous months' table and paste as values in the spot that the previous months' table was previously located</a:t>
          </a:r>
        </a:p>
        <a:p>
          <a:endParaRPr lang="en-AU" sz="1100" baseline="0"/>
        </a:p>
        <a:p>
          <a:r>
            <a:rPr lang="en-AU" sz="1100" baseline="0"/>
            <a:t>For example, ld copy CA717:CG227 and paste this as values in CA706 so that this table will now be re-located in CA706:CG716.</a:t>
          </a:r>
        </a:p>
        <a:p>
          <a:endParaRPr lang="en-AU" sz="1100" baseline="0"/>
        </a:p>
        <a:p>
          <a:pPr marL="0" marR="0" lvl="0" indent="0" defTabSz="914400" eaLnBrk="1" fontAlgn="auto" latinLnBrk="0" hangingPunct="1">
            <a:lnSpc>
              <a:spcPct val="100000"/>
            </a:lnSpc>
            <a:spcBef>
              <a:spcPts val="0"/>
            </a:spcBef>
            <a:spcAft>
              <a:spcPts val="0"/>
            </a:spcAft>
            <a:buClrTx/>
            <a:buSzTx/>
            <a:buFontTx/>
            <a:buNone/>
            <a:tabLst/>
            <a:defRPr/>
          </a:pPr>
          <a:r>
            <a:rPr lang="en-AU" sz="1100" baseline="0">
              <a:solidFill>
                <a:schemeClr val="dk1"/>
              </a:solidFill>
              <a:effectLst/>
              <a:latin typeface="+mn-lt"/>
              <a:ea typeface="+mn-ea"/>
              <a:cs typeface="+mn-cs"/>
            </a:rPr>
            <a:t>Finally, update the date colum for the most recent table to the last business day of the current month.</a:t>
          </a:r>
          <a:endParaRPr lang="en-AU">
            <a:effectLst/>
          </a:endParaRPr>
        </a:p>
        <a:p>
          <a:endParaRPr lang="en-AU" sz="1100" baseline="0"/>
        </a:p>
      </xdr:txBody>
    </xdr:sp>
    <xdr:clientData/>
  </xdr:twoCellAnchor>
  <xdr:twoCellAnchor>
    <xdr:from>
      <xdr:col>0</xdr:col>
      <xdr:colOff>373530</xdr:colOff>
      <xdr:row>166</xdr:row>
      <xdr:rowOff>7469</xdr:rowOff>
    </xdr:from>
    <xdr:to>
      <xdr:col>5</xdr:col>
      <xdr:colOff>620059</xdr:colOff>
      <xdr:row>187</xdr:row>
      <xdr:rowOff>22412</xdr:rowOff>
    </xdr:to>
    <xdr:sp macro="" textlink="">
      <xdr:nvSpPr>
        <xdr:cNvPr id="20" name="TextBox 19">
          <a:extLst>
            <a:ext uri="{FF2B5EF4-FFF2-40B4-BE49-F238E27FC236}">
              <a16:creationId xmlns:a16="http://schemas.microsoft.com/office/drawing/2014/main" id="{00000000-0008-0000-0000-000014000000}"/>
            </a:ext>
          </a:extLst>
        </xdr:cNvPr>
        <xdr:cNvSpPr txBox="1"/>
      </xdr:nvSpPr>
      <xdr:spPr>
        <a:xfrm>
          <a:off x="373530" y="29770293"/>
          <a:ext cx="3533588" cy="37801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Update new database table</a:t>
          </a:r>
        </a:p>
        <a:p>
          <a:endParaRPr lang="en-AU" sz="1100"/>
        </a:p>
        <a:p>
          <a:r>
            <a:rPr lang="en-AU" sz="1100"/>
            <a:t>Select the table for the previous </a:t>
          </a:r>
          <a:r>
            <a:rPr lang="en-AU" sz="1100" baseline="0"/>
            <a:t>month and move this table down so that this table is now located one row after the last row of where the previous months table was previously located.</a:t>
          </a:r>
        </a:p>
        <a:p>
          <a:endParaRPr lang="en-AU" sz="1100" baseline="0"/>
        </a:p>
        <a:p>
          <a:r>
            <a:rPr lang="en-AU" sz="1100" baseline="0"/>
            <a:t>For example, if the previous months' table is </a:t>
          </a:r>
          <a:r>
            <a:rPr lang="en-AU" sz="1100" baseline="0">
              <a:solidFill>
                <a:schemeClr val="dk1"/>
              </a:solidFill>
              <a:effectLst/>
              <a:latin typeface="+mn-lt"/>
              <a:ea typeface="+mn-ea"/>
              <a:cs typeface="+mn-cs"/>
            </a:rPr>
            <a:t>BT1704</a:t>
          </a:r>
          <a:r>
            <a:rPr lang="en-AU" sz="1100" baseline="0"/>
            <a:t>:</a:t>
          </a:r>
          <a:r>
            <a:rPr lang="en-AU" sz="1100" baseline="0">
              <a:solidFill>
                <a:schemeClr val="dk1"/>
              </a:solidFill>
              <a:effectLst/>
              <a:latin typeface="+mn-lt"/>
              <a:ea typeface="+mn-ea"/>
              <a:cs typeface="+mn-cs"/>
            </a:rPr>
            <a:t>Z1713</a:t>
          </a:r>
          <a:r>
            <a:rPr lang="en-AU" sz="1100" baseline="0"/>
            <a:t>, select and move this table down so that the table has now moved to BT1714:BZ1723. </a:t>
          </a:r>
        </a:p>
        <a:p>
          <a:endParaRPr lang="en-AU" sz="1100" baseline="0"/>
        </a:p>
        <a:p>
          <a:r>
            <a:rPr lang="en-AU" sz="1100" baseline="0"/>
            <a:t>Next, copy the previous months' table and paste as values in the spot that the previous months' table was previously located</a:t>
          </a:r>
        </a:p>
        <a:p>
          <a:endParaRPr lang="en-AU" sz="1100" baseline="0"/>
        </a:p>
        <a:p>
          <a:r>
            <a:rPr lang="en-AU" sz="1100" baseline="0"/>
            <a:t>For example, copy </a:t>
          </a:r>
          <a:r>
            <a:rPr lang="en-AU" sz="1100" baseline="0">
              <a:solidFill>
                <a:schemeClr val="dk1"/>
              </a:solidFill>
              <a:effectLst/>
              <a:latin typeface="+mn-lt"/>
              <a:ea typeface="+mn-ea"/>
              <a:cs typeface="+mn-cs"/>
            </a:rPr>
            <a:t>BT1714:BZ1723 </a:t>
          </a:r>
          <a:r>
            <a:rPr lang="en-AU" sz="1100" baseline="0"/>
            <a:t>and paste this as values in </a:t>
          </a:r>
          <a:r>
            <a:rPr lang="en-AU" sz="1100" baseline="0">
              <a:solidFill>
                <a:schemeClr val="dk1"/>
              </a:solidFill>
              <a:effectLst/>
              <a:latin typeface="+mn-lt"/>
              <a:ea typeface="+mn-ea"/>
              <a:cs typeface="+mn-cs"/>
            </a:rPr>
            <a:t>BT1704</a:t>
          </a:r>
          <a:r>
            <a:rPr lang="en-AU" sz="1100" baseline="0"/>
            <a:t> so that this table will now be re-located in </a:t>
          </a:r>
          <a:r>
            <a:rPr lang="en-AU" sz="1100" baseline="0">
              <a:solidFill>
                <a:schemeClr val="dk1"/>
              </a:solidFill>
              <a:effectLst/>
              <a:latin typeface="+mn-lt"/>
              <a:ea typeface="+mn-ea"/>
              <a:cs typeface="+mn-cs"/>
            </a:rPr>
            <a:t>BT1704:Z1713</a:t>
          </a:r>
          <a:r>
            <a:rPr lang="en-AU" sz="1100" baseline="0"/>
            <a:t>.</a:t>
          </a:r>
        </a:p>
        <a:p>
          <a:endParaRPr lang="en-AU" sz="1100" baseline="0"/>
        </a:p>
        <a:p>
          <a:pPr marL="0" marR="0" lvl="0" indent="0" defTabSz="914400" eaLnBrk="1" fontAlgn="auto" latinLnBrk="0" hangingPunct="1">
            <a:lnSpc>
              <a:spcPct val="100000"/>
            </a:lnSpc>
            <a:spcBef>
              <a:spcPts val="0"/>
            </a:spcBef>
            <a:spcAft>
              <a:spcPts val="0"/>
            </a:spcAft>
            <a:buClrTx/>
            <a:buSzTx/>
            <a:buFontTx/>
            <a:buNone/>
            <a:tabLst/>
            <a:defRPr/>
          </a:pPr>
          <a:r>
            <a:rPr lang="en-AU" sz="1100" baseline="0">
              <a:solidFill>
                <a:schemeClr val="dk1"/>
              </a:solidFill>
              <a:effectLst/>
              <a:latin typeface="+mn-lt"/>
              <a:ea typeface="+mn-ea"/>
              <a:cs typeface="+mn-cs"/>
            </a:rPr>
            <a:t>Finally, update the date colum for the most recent table to the last business day of the current month.</a:t>
          </a:r>
          <a:endParaRPr lang="en-AU">
            <a:effectLst/>
          </a:endParaRPr>
        </a:p>
        <a:p>
          <a:endParaRPr lang="en-AU" sz="1100" baseline="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190500</xdr:colOff>
      <xdr:row>0</xdr:row>
      <xdr:rowOff>123825</xdr:rowOff>
    </xdr:from>
    <xdr:to>
      <xdr:col>6</xdr:col>
      <xdr:colOff>392446</xdr:colOff>
      <xdr:row>1</xdr:row>
      <xdr:rowOff>164395</xdr:rowOff>
    </xdr:to>
    <xdr:sp macro="" textlink="">
      <xdr:nvSpPr>
        <xdr:cNvPr id="19" name="Text Box 7">
          <a:extLst>
            <a:ext uri="{FF2B5EF4-FFF2-40B4-BE49-F238E27FC236}">
              <a16:creationId xmlns:a16="http://schemas.microsoft.com/office/drawing/2014/main" id="{00000000-0008-0000-0500-000013000000}"/>
            </a:ext>
          </a:extLst>
        </xdr:cNvPr>
        <xdr:cNvSpPr txBox="1">
          <a:spLocks noChangeArrowheads="1"/>
        </xdr:cNvSpPr>
      </xdr:nvSpPr>
      <xdr:spPr bwMode="auto">
        <a:xfrm>
          <a:off x="3657600" y="123825"/>
          <a:ext cx="1392571" cy="2310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twoCellAnchor>
    <xdr:from>
      <xdr:col>0</xdr:col>
      <xdr:colOff>191307</xdr:colOff>
      <xdr:row>1</xdr:row>
      <xdr:rowOff>89401</xdr:rowOff>
    </xdr:from>
    <xdr:to>
      <xdr:col>11</xdr:col>
      <xdr:colOff>175644</xdr:colOff>
      <xdr:row>6</xdr:row>
      <xdr:rowOff>55419</xdr:rowOff>
    </xdr:to>
    <xdr:sp macro="" textlink="">
      <xdr:nvSpPr>
        <xdr:cNvPr id="20" name="TextBox 19">
          <a:extLst>
            <a:ext uri="{FF2B5EF4-FFF2-40B4-BE49-F238E27FC236}">
              <a16:creationId xmlns:a16="http://schemas.microsoft.com/office/drawing/2014/main" id="{00000000-0008-0000-0500-000014000000}"/>
            </a:ext>
          </a:extLst>
        </xdr:cNvPr>
        <xdr:cNvSpPr txBox="1"/>
      </xdr:nvSpPr>
      <xdr:spPr>
        <a:xfrm>
          <a:off x="191307" y="279901"/>
          <a:ext cx="8880687" cy="9280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3000" b="1" cap="none" baseline="0">
              <a:solidFill>
                <a:schemeClr val="bg1"/>
              </a:solidFill>
              <a:latin typeface="+mn-lt"/>
            </a:rPr>
            <a:t>Investment Product Trends</a:t>
          </a:r>
          <a:br>
            <a:rPr lang="en-AU" sz="2800" b="1" cap="all" baseline="0">
              <a:solidFill>
                <a:schemeClr val="accent1"/>
              </a:solidFill>
              <a:latin typeface="+mn-lt"/>
            </a:rPr>
          </a:br>
          <a:r>
            <a:rPr lang="en-AU" sz="1800" b="1" cap="all" baseline="0">
              <a:solidFill>
                <a:schemeClr val="accent1"/>
              </a:solidFill>
              <a:latin typeface="+mn-lt"/>
            </a:rPr>
            <a:t>Month-on-month &amp; year-on-year compariSON</a:t>
          </a:r>
          <a:endParaRPr lang="en-AU" sz="1500" b="1" cap="none" baseline="0">
            <a:solidFill>
              <a:schemeClr val="bg1"/>
            </a:solidFill>
            <a:latin typeface="+mn-lt"/>
          </a:endParaRPr>
        </a:p>
        <a:p>
          <a:endParaRPr lang="en-AU" sz="1500" cap="none" baseline="0">
            <a:solidFill>
              <a:schemeClr val="bg1"/>
            </a:solidFill>
            <a:latin typeface="+mn-lt"/>
          </a:endParaRPr>
        </a:p>
      </xdr:txBody>
    </xdr:sp>
    <xdr:clientData/>
  </xdr:twoCellAnchor>
  <xdr:twoCellAnchor editAs="oneCell">
    <xdr:from>
      <xdr:col>10</xdr:col>
      <xdr:colOff>566418</xdr:colOff>
      <xdr:row>1</xdr:row>
      <xdr:rowOff>42254</xdr:rowOff>
    </xdr:from>
    <xdr:to>
      <xdr:col>11</xdr:col>
      <xdr:colOff>377526</xdr:colOff>
      <xdr:row>6</xdr:row>
      <xdr:rowOff>54750</xdr:rowOff>
    </xdr:to>
    <xdr:pic>
      <xdr:nvPicPr>
        <xdr:cNvPr id="21" name="Picture 20">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38868" y="232754"/>
          <a:ext cx="563583" cy="89832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15</xdr:row>
      <xdr:rowOff>53233</xdr:rowOff>
    </xdr:from>
    <xdr:to>
      <xdr:col>4</xdr:col>
      <xdr:colOff>304800</xdr:colOff>
      <xdr:row>33</xdr:row>
      <xdr:rowOff>166413</xdr:rowOff>
    </xdr:to>
    <xdr:graphicFrame macro="">
      <xdr:nvGraphicFramePr>
        <xdr:cNvPr id="2" name="Chart 1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45384</xdr:colOff>
      <xdr:row>15</xdr:row>
      <xdr:rowOff>49310</xdr:rowOff>
    </xdr:from>
    <xdr:to>
      <xdr:col>9</xdr:col>
      <xdr:colOff>246529</xdr:colOff>
      <xdr:row>35</xdr:row>
      <xdr:rowOff>56034</xdr:rowOff>
    </xdr:to>
    <xdr:graphicFrame macro="">
      <xdr:nvGraphicFramePr>
        <xdr:cNvPr id="5" name="Chart 4">
          <a:extLst>
            <a:ext uri="{FF2B5EF4-FFF2-40B4-BE49-F238E27FC236}">
              <a16:creationId xmlns:a16="http://schemas.microsoft.com/office/drawing/2014/main" id="{00000000-0008-0000-0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419100</xdr:colOff>
      <xdr:row>53</xdr:row>
      <xdr:rowOff>0</xdr:rowOff>
    </xdr:from>
    <xdr:to>
      <xdr:col>4</xdr:col>
      <xdr:colOff>276225</xdr:colOff>
      <xdr:row>54</xdr:row>
      <xdr:rowOff>0</xdr:rowOff>
    </xdr:to>
    <xdr:graphicFrame macro="">
      <xdr:nvGraphicFramePr>
        <xdr:cNvPr id="6" name="Chart 2">
          <a:extLst>
            <a:ext uri="{FF2B5EF4-FFF2-40B4-BE49-F238E27FC236}">
              <a16:creationId xmlns:a16="http://schemas.microsoft.com/office/drawing/2014/main" id="{00000000-0008-0000-0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504265</xdr:colOff>
      <xdr:row>0</xdr:row>
      <xdr:rowOff>0</xdr:rowOff>
    </xdr:from>
    <xdr:to>
      <xdr:col>9</xdr:col>
      <xdr:colOff>670112</xdr:colOff>
      <xdr:row>4</xdr:row>
      <xdr:rowOff>45757</xdr:rowOff>
    </xdr:to>
    <xdr:sp macro="" textlink="">
      <xdr:nvSpPr>
        <xdr:cNvPr id="7" name="Text Box 20">
          <a:extLst>
            <a:ext uri="{FF2B5EF4-FFF2-40B4-BE49-F238E27FC236}">
              <a16:creationId xmlns:a16="http://schemas.microsoft.com/office/drawing/2014/main" id="{00000000-0008-0000-0D00-000007000000}"/>
            </a:ext>
          </a:extLst>
        </xdr:cNvPr>
        <xdr:cNvSpPr txBox="1">
          <a:spLocks noChangeArrowheads="1"/>
        </xdr:cNvSpPr>
      </xdr:nvSpPr>
      <xdr:spPr bwMode="auto">
        <a:xfrm>
          <a:off x="1542490" y="0"/>
          <a:ext cx="9776572" cy="7696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36576" rIns="0" bIns="0" anchor="t" upright="1"/>
        <a:lstStyle/>
        <a:p>
          <a:pPr algn="l" rtl="0">
            <a:defRPr sz="1000"/>
          </a:pPr>
          <a:r>
            <a:rPr lang="en-AU" sz="2200" b="0" i="0" u="none" strike="noStrike" baseline="0">
              <a:solidFill>
                <a:srgbClr val="FFFFFF"/>
              </a:solidFill>
              <a:latin typeface="Eurostile LT"/>
            </a:rPr>
            <a:t>Spotlight on mFund</a:t>
          </a:r>
        </a:p>
        <a:p>
          <a:pPr algn="l" rtl="0">
            <a:defRPr sz="1000"/>
          </a:pPr>
          <a:r>
            <a:rPr lang="en-AU" sz="2200" b="0" i="0" u="none" strike="noStrike" baseline="0">
              <a:solidFill>
                <a:srgbClr val="FFFFFF"/>
              </a:solidFill>
              <a:latin typeface="Eurostile LT"/>
            </a:rPr>
            <a:t>December 2015</a:t>
          </a:r>
        </a:p>
      </xdr:txBody>
    </xdr:sp>
    <xdr:clientData/>
  </xdr:twoCellAnchor>
  <xdr:twoCellAnchor editAs="oneCell">
    <xdr:from>
      <xdr:col>0</xdr:col>
      <xdr:colOff>33618</xdr:colOff>
      <xdr:row>1</xdr:row>
      <xdr:rowOff>0</xdr:rowOff>
    </xdr:from>
    <xdr:to>
      <xdr:col>1</xdr:col>
      <xdr:colOff>325707</xdr:colOff>
      <xdr:row>3</xdr:row>
      <xdr:rowOff>157840</xdr:rowOff>
    </xdr:to>
    <xdr:pic>
      <xdr:nvPicPr>
        <xdr:cNvPr id="8" name="Picture 7" descr="asx_logo_L(rev_type).png">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3618" y="180975"/>
          <a:ext cx="1330314" cy="519790"/>
        </a:xfrm>
        <a:prstGeom prst="rect">
          <a:avLst/>
        </a:prstGeom>
      </xdr:spPr>
    </xdr:pic>
    <xdr:clientData/>
  </xdr:twoCellAnchor>
  <xdr:twoCellAnchor>
    <xdr:from>
      <xdr:col>1</xdr:col>
      <xdr:colOff>1501588</xdr:colOff>
      <xdr:row>53</xdr:row>
      <xdr:rowOff>145675</xdr:rowOff>
    </xdr:from>
    <xdr:to>
      <xdr:col>8</xdr:col>
      <xdr:colOff>44823</xdr:colOff>
      <xdr:row>77</xdr:row>
      <xdr:rowOff>112057</xdr:rowOff>
    </xdr:to>
    <xdr:graphicFrame macro="">
      <xdr:nvGraphicFramePr>
        <xdr:cNvPr id="9" name="Chart 8">
          <a:extLst>
            <a:ext uri="{FF2B5EF4-FFF2-40B4-BE49-F238E27FC236}">
              <a16:creationId xmlns:a16="http://schemas.microsoft.com/office/drawing/2014/main" id="{00000000-0008-0000-0D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78</xdr:row>
      <xdr:rowOff>0</xdr:rowOff>
    </xdr:from>
    <xdr:to>
      <xdr:col>9</xdr:col>
      <xdr:colOff>941294</xdr:colOff>
      <xdr:row>85</xdr:row>
      <xdr:rowOff>107015</xdr:rowOff>
    </xdr:to>
    <xdr:sp macro="" textlink="">
      <xdr:nvSpPr>
        <xdr:cNvPr id="18" name="AutoShape 12">
          <a:extLst>
            <a:ext uri="{FF2B5EF4-FFF2-40B4-BE49-F238E27FC236}">
              <a16:creationId xmlns:a16="http://schemas.microsoft.com/office/drawing/2014/main" id="{00000000-0008-0000-0D00-000012000000}"/>
            </a:ext>
          </a:extLst>
        </xdr:cNvPr>
        <xdr:cNvSpPr>
          <a:spLocks noChangeArrowheads="1"/>
        </xdr:cNvSpPr>
      </xdr:nvSpPr>
      <xdr:spPr bwMode="auto">
        <a:xfrm>
          <a:off x="0" y="14590059"/>
          <a:ext cx="11598088" cy="1362074"/>
        </a:xfrm>
        <a:prstGeom prst="flowChartProcess">
          <a:avLst/>
        </a:prstGeom>
        <a:gradFill>
          <a:gsLst>
            <a:gs pos="0">
              <a:schemeClr val="tx1">
                <a:lumMod val="85000"/>
                <a:lumOff val="15000"/>
              </a:schemeClr>
            </a:gs>
            <a:gs pos="50000">
              <a:schemeClr val="tx1">
                <a:lumMod val="65000"/>
                <a:lumOff val="35000"/>
              </a:schemeClr>
            </a:gs>
            <a:gs pos="100000">
              <a:schemeClr val="tx1">
                <a:lumMod val="50000"/>
                <a:lumOff val="50000"/>
              </a:schemeClr>
            </a:gs>
          </a:gsLst>
          <a:lin ang="5400000" scaled="0"/>
        </a:gradFill>
        <a:ln w="9525">
          <a:solidFill>
            <a:schemeClr val="bg1">
              <a:lumMod val="50000"/>
            </a:schemeClr>
          </a:solidFill>
          <a:miter lim="800000"/>
          <a:headEnd/>
          <a:tailEnd/>
        </a:ln>
      </xdr:spPr>
      <xdr:txBody>
        <a:bodyPr vertOverflow="clip" wrap="square" lIns="27432" tIns="27432" rIns="0" bIns="0" anchor="t" upright="1"/>
        <a:lstStyle/>
        <a:p>
          <a:pPr algn="l" rtl="0">
            <a:defRPr sz="1000"/>
          </a:pPr>
          <a:r>
            <a:rPr lang="en-AU" sz="1100" b="1" i="0" u="none" strike="noStrike" baseline="0">
              <a:solidFill>
                <a:schemeClr val="bg1"/>
              </a:solidFill>
              <a:latin typeface="Arial" pitchFamily="34" charset="0"/>
              <a:cs typeface="Arial" pitchFamily="34" charset="0"/>
            </a:rPr>
            <a:t>Contacts</a:t>
          </a:r>
          <a:endParaRPr lang="en-AU" sz="1100" b="0" i="0" u="none" strike="noStrike" baseline="0">
            <a:solidFill>
              <a:schemeClr val="bg1"/>
            </a:solidFill>
            <a:latin typeface="Arial" pitchFamily="34" charset="0"/>
            <a:cs typeface="Arial" pitchFamily="34" charset="0"/>
          </a:endParaRPr>
        </a:p>
      </xdr:txBody>
    </xdr:sp>
    <xdr:clientData/>
  </xdr:twoCellAnchor>
  <xdr:twoCellAnchor>
    <xdr:from>
      <xdr:col>0</xdr:col>
      <xdr:colOff>89624</xdr:colOff>
      <xdr:row>81</xdr:row>
      <xdr:rowOff>11207</xdr:rowOff>
    </xdr:from>
    <xdr:to>
      <xdr:col>1</xdr:col>
      <xdr:colOff>1115119</xdr:colOff>
      <xdr:row>86</xdr:row>
      <xdr:rowOff>11557</xdr:rowOff>
    </xdr:to>
    <xdr:sp macro="" textlink="">
      <xdr:nvSpPr>
        <xdr:cNvPr id="21" name="Text Box 37">
          <a:extLst>
            <a:ext uri="{FF2B5EF4-FFF2-40B4-BE49-F238E27FC236}">
              <a16:creationId xmlns:a16="http://schemas.microsoft.com/office/drawing/2014/main" id="{00000000-0008-0000-0D00-000015000000}"/>
            </a:ext>
          </a:extLst>
        </xdr:cNvPr>
        <xdr:cNvSpPr txBox="1">
          <a:spLocks noChangeArrowheads="1"/>
        </xdr:cNvSpPr>
      </xdr:nvSpPr>
      <xdr:spPr bwMode="auto">
        <a:xfrm>
          <a:off x="89624" y="14646089"/>
          <a:ext cx="2067642" cy="8968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lnSpc>
              <a:spcPts val="1000"/>
            </a:lnSpc>
            <a:defRPr sz="1000"/>
          </a:pPr>
          <a:r>
            <a:rPr lang="en-AU" sz="1000" b="0" i="0" u="none" strike="noStrike" baseline="0">
              <a:solidFill>
                <a:schemeClr val="bg1"/>
              </a:solidFill>
              <a:latin typeface="Arial" pitchFamily="34" charset="0"/>
              <a:cs typeface="Arial" pitchFamily="34" charset="0"/>
            </a:rPr>
            <a:t>mfund@asx.com.au </a:t>
          </a:r>
        </a:p>
      </xdr:txBody>
    </xdr:sp>
    <xdr:clientData/>
  </xdr:twoCellAnchor>
  <xdr:twoCellAnchor>
    <xdr:from>
      <xdr:col>0</xdr:col>
      <xdr:colOff>44800</xdr:colOff>
      <xdr:row>79</xdr:row>
      <xdr:rowOff>123266</xdr:rowOff>
    </xdr:from>
    <xdr:to>
      <xdr:col>0</xdr:col>
      <xdr:colOff>979903</xdr:colOff>
      <xdr:row>80</xdr:row>
      <xdr:rowOff>173226</xdr:rowOff>
    </xdr:to>
    <xdr:sp macro="" textlink="">
      <xdr:nvSpPr>
        <xdr:cNvPr id="22" name="Text Box 41">
          <a:extLst>
            <a:ext uri="{FF2B5EF4-FFF2-40B4-BE49-F238E27FC236}">
              <a16:creationId xmlns:a16="http://schemas.microsoft.com/office/drawing/2014/main" id="{00000000-0008-0000-0D00-000016000000}"/>
            </a:ext>
          </a:extLst>
        </xdr:cNvPr>
        <xdr:cNvSpPr txBox="1">
          <a:spLocks noChangeArrowheads="1"/>
        </xdr:cNvSpPr>
      </xdr:nvSpPr>
      <xdr:spPr bwMode="auto">
        <a:xfrm>
          <a:off x="44800" y="14399560"/>
          <a:ext cx="935103" cy="229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100" b="1" i="0" u="none" strike="noStrike" baseline="0">
              <a:solidFill>
                <a:srgbClr val="00ABEA"/>
              </a:solidFill>
              <a:latin typeface="Arial" pitchFamily="34" charset="0"/>
              <a:cs typeface="Arial" pitchFamily="34" charset="0"/>
            </a:rPr>
            <a:t>Australia </a:t>
          </a:r>
          <a:r>
            <a:rPr lang="en-AU" sz="1100" b="1" i="0" u="none" strike="noStrike" baseline="0">
              <a:solidFill>
                <a:srgbClr val="99CCFF"/>
              </a:solidFill>
              <a:latin typeface="Arial" pitchFamily="34" charset="0"/>
              <a:cs typeface="Arial" pitchFamily="34" charset="0"/>
            </a:rPr>
            <a:t>  </a:t>
          </a:r>
          <a:r>
            <a:rPr lang="en-AU" sz="1100" b="0" i="0" u="none" strike="noStrike" baseline="0">
              <a:solidFill>
                <a:srgbClr val="000000"/>
              </a:solidFill>
              <a:latin typeface="Arial" pitchFamily="34" charset="0"/>
              <a:cs typeface="Arial" pitchFamily="34" charset="0"/>
            </a:rPr>
            <a:t>                                      </a:t>
          </a:r>
          <a:endParaRPr lang="en-AU">
            <a:latin typeface="Arial" pitchFamily="34" charset="0"/>
            <a:cs typeface="Arial" pitchFamily="34" charset="0"/>
          </a:endParaRPr>
        </a:p>
      </xdr:txBody>
    </xdr:sp>
    <xdr:clientData/>
  </xdr:twoCellAnchor>
  <xdr:twoCellAnchor editAs="oneCell">
    <xdr:from>
      <xdr:col>8</xdr:col>
      <xdr:colOff>1154206</xdr:colOff>
      <xdr:row>78</xdr:row>
      <xdr:rowOff>112058</xdr:rowOff>
    </xdr:from>
    <xdr:to>
      <xdr:col>9</xdr:col>
      <xdr:colOff>767002</xdr:colOff>
      <xdr:row>80</xdr:row>
      <xdr:rowOff>79398</xdr:rowOff>
    </xdr:to>
    <xdr:pic>
      <xdr:nvPicPr>
        <xdr:cNvPr id="25" name="Picture 24" descr="asx_logo_L(rev_type).png">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611971" y="14209058"/>
          <a:ext cx="811825" cy="32592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114300</xdr:colOff>
      <xdr:row>1</xdr:row>
      <xdr:rowOff>123825</xdr:rowOff>
    </xdr:from>
    <xdr:to>
      <xdr:col>9</xdr:col>
      <xdr:colOff>400050</xdr:colOff>
      <xdr:row>18</xdr:row>
      <xdr:rowOff>171450</xdr:rowOff>
    </xdr:to>
    <xdr:graphicFrame macro="">
      <xdr:nvGraphicFramePr>
        <xdr:cNvPr id="6" name="Chart 11">
          <a:extLst>
            <a:ext uri="{FF2B5EF4-FFF2-40B4-BE49-F238E27FC236}">
              <a16:creationId xmlns:a16="http://schemas.microsoft.com/office/drawing/2014/main" id="{00000000-0008-0000-0E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428626</xdr:colOff>
      <xdr:row>0</xdr:row>
      <xdr:rowOff>0</xdr:rowOff>
    </xdr:from>
    <xdr:to>
      <xdr:col>18</xdr:col>
      <xdr:colOff>295276</xdr:colOff>
      <xdr:row>17</xdr:row>
      <xdr:rowOff>142875</xdr:rowOff>
    </xdr:to>
    <xdr:graphicFrame macro="">
      <xdr:nvGraphicFramePr>
        <xdr:cNvPr id="8" name="Chart 7">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447674</xdr:colOff>
      <xdr:row>20</xdr:row>
      <xdr:rowOff>76200</xdr:rowOff>
    </xdr:from>
    <xdr:to>
      <xdr:col>18</xdr:col>
      <xdr:colOff>247649</xdr:colOff>
      <xdr:row>36</xdr:row>
      <xdr:rowOff>25854</xdr:rowOff>
    </xdr:to>
    <xdr:graphicFrame macro="">
      <xdr:nvGraphicFramePr>
        <xdr:cNvPr id="4" name="Chart 3">
          <a:extLst>
            <a:ext uri="{FF2B5EF4-FFF2-40B4-BE49-F238E27FC236}">
              <a16:creationId xmlns:a16="http://schemas.microsoft.com/office/drawing/2014/main" id="{00000000-0008-0000-0E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190500</xdr:colOff>
      <xdr:row>0</xdr:row>
      <xdr:rowOff>123825</xdr:rowOff>
    </xdr:from>
    <xdr:to>
      <xdr:col>14</xdr:col>
      <xdr:colOff>0</xdr:colOff>
      <xdr:row>2</xdr:row>
      <xdr:rowOff>0</xdr:rowOff>
    </xdr:to>
    <xdr:sp macro="" textlink="">
      <xdr:nvSpPr>
        <xdr:cNvPr id="3" name="Text Box 1">
          <a:extLst>
            <a:ext uri="{FF2B5EF4-FFF2-40B4-BE49-F238E27FC236}">
              <a16:creationId xmlns:a16="http://schemas.microsoft.com/office/drawing/2014/main" id="{00000000-0008-0000-0F00-000003000000}"/>
            </a:ext>
          </a:extLst>
        </xdr:cNvPr>
        <xdr:cNvSpPr txBox="1">
          <a:spLocks noChangeArrowheads="1"/>
        </xdr:cNvSpPr>
      </xdr:nvSpPr>
      <xdr:spPr bwMode="auto">
        <a:xfrm>
          <a:off x="9387840" y="123825"/>
          <a:ext cx="457200" cy="2419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r" rtl="0">
            <a:defRPr sz="1000"/>
          </a:pPr>
          <a:endParaRPr lang="en-AU" sz="1200" b="1" i="0" u="none" strike="noStrike" baseline="0">
            <a:solidFill>
              <a:srgbClr val="FFFFFF"/>
            </a:solidFill>
            <a:latin typeface="Arial"/>
            <a:cs typeface="Arial"/>
          </a:endParaRPr>
        </a:p>
        <a:p>
          <a:pPr algn="r" rtl="0">
            <a:defRPr sz="1000"/>
          </a:pPr>
          <a:endParaRPr lang="en-AU" sz="1200" b="1" i="0" u="none" strike="noStrike" baseline="0">
            <a:solidFill>
              <a:srgbClr val="FFFFFF"/>
            </a:solidFill>
            <a:latin typeface="Arial"/>
            <a:cs typeface="Arial"/>
          </a:endParaRPr>
        </a:p>
      </xdr:txBody>
    </xdr:sp>
    <xdr:clientData/>
  </xdr:twoCellAnchor>
  <xdr:oneCellAnchor>
    <xdr:from>
      <xdr:col>5</xdr:col>
      <xdr:colOff>0</xdr:colOff>
      <xdr:row>26</xdr:row>
      <xdr:rowOff>0</xdr:rowOff>
    </xdr:from>
    <xdr:ext cx="85725" cy="221876"/>
    <xdr:sp macro="" textlink="">
      <xdr:nvSpPr>
        <xdr:cNvPr id="4" name="Text Box 15">
          <a:extLst>
            <a:ext uri="{FF2B5EF4-FFF2-40B4-BE49-F238E27FC236}">
              <a16:creationId xmlns:a16="http://schemas.microsoft.com/office/drawing/2014/main" id="{00000000-0008-0000-0F00-000004000000}"/>
            </a:ext>
          </a:extLst>
        </xdr:cNvPr>
        <xdr:cNvSpPr txBox="1">
          <a:spLocks noChangeArrowheads="1"/>
        </xdr:cNvSpPr>
      </xdr:nvSpPr>
      <xdr:spPr bwMode="auto">
        <a:xfrm>
          <a:off x="4320540" y="11772900"/>
          <a:ext cx="85725" cy="2218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0</xdr:colOff>
      <xdr:row>43</xdr:row>
      <xdr:rowOff>0</xdr:rowOff>
    </xdr:from>
    <xdr:ext cx="85725" cy="226919"/>
    <xdr:sp macro="" textlink="">
      <xdr:nvSpPr>
        <xdr:cNvPr id="7" name="Text Box 15">
          <a:extLst>
            <a:ext uri="{FF2B5EF4-FFF2-40B4-BE49-F238E27FC236}">
              <a16:creationId xmlns:a16="http://schemas.microsoft.com/office/drawing/2014/main" id="{00000000-0008-0000-0F00-000007000000}"/>
            </a:ext>
          </a:extLst>
        </xdr:cNvPr>
        <xdr:cNvSpPr txBox="1">
          <a:spLocks noChangeArrowheads="1"/>
        </xdr:cNvSpPr>
      </xdr:nvSpPr>
      <xdr:spPr bwMode="auto">
        <a:xfrm>
          <a:off x="4320540" y="14897100"/>
          <a:ext cx="8572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0</xdr:colOff>
      <xdr:row>26</xdr:row>
      <xdr:rowOff>0</xdr:rowOff>
    </xdr:from>
    <xdr:ext cx="85725" cy="226920"/>
    <xdr:sp macro="" textlink="">
      <xdr:nvSpPr>
        <xdr:cNvPr id="8" name="Text Box 15">
          <a:extLst>
            <a:ext uri="{FF2B5EF4-FFF2-40B4-BE49-F238E27FC236}">
              <a16:creationId xmlns:a16="http://schemas.microsoft.com/office/drawing/2014/main" id="{00000000-0008-0000-0F00-000008000000}"/>
            </a:ext>
          </a:extLst>
        </xdr:cNvPr>
        <xdr:cNvSpPr txBox="1">
          <a:spLocks noChangeArrowheads="1"/>
        </xdr:cNvSpPr>
      </xdr:nvSpPr>
      <xdr:spPr bwMode="auto">
        <a:xfrm>
          <a:off x="4320540" y="11772900"/>
          <a:ext cx="85725" cy="2269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22</xdr:col>
      <xdr:colOff>174171</xdr:colOff>
      <xdr:row>1</xdr:row>
      <xdr:rowOff>174172</xdr:rowOff>
    </xdr:from>
    <xdr:to>
      <xdr:col>22</xdr:col>
      <xdr:colOff>605971</xdr:colOff>
      <xdr:row>5</xdr:row>
      <xdr:rowOff>91168</xdr:rowOff>
    </xdr:to>
    <xdr:pic>
      <xdr:nvPicPr>
        <xdr:cNvPr id="10" name="Picture 9">
          <a:extLst>
            <a:ext uri="{FF2B5EF4-FFF2-40B4-BE49-F238E27FC236}">
              <a16:creationId xmlns:a16="http://schemas.microsoft.com/office/drawing/2014/main" id="{00000000-0008-0000-0F00-00000A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381911" y="357052"/>
          <a:ext cx="431800" cy="638991"/>
        </a:xfrm>
        <a:prstGeom prst="rect">
          <a:avLst/>
        </a:prstGeom>
      </xdr:spPr>
    </xdr:pic>
    <xdr:clientData/>
  </xdr:twoCellAnchor>
  <xdr:twoCellAnchor editAs="oneCell">
    <xdr:from>
      <xdr:col>1</xdr:col>
      <xdr:colOff>8964</xdr:colOff>
      <xdr:row>1</xdr:row>
      <xdr:rowOff>44823</xdr:rowOff>
    </xdr:from>
    <xdr:to>
      <xdr:col>2</xdr:col>
      <xdr:colOff>483964</xdr:colOff>
      <xdr:row>6</xdr:row>
      <xdr:rowOff>14592</xdr:rowOff>
    </xdr:to>
    <xdr:pic>
      <xdr:nvPicPr>
        <xdr:cNvPr id="11" name="Picture 10">
          <a:extLst>
            <a:ext uri="{FF2B5EF4-FFF2-40B4-BE49-F238E27FC236}">
              <a16:creationId xmlns:a16="http://schemas.microsoft.com/office/drawing/2014/main" id="{00000000-0008-0000-0F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99246" y="224117"/>
          <a:ext cx="896342" cy="856715"/>
        </a:xfrm>
        <a:prstGeom prst="rect">
          <a:avLst/>
        </a:prstGeom>
      </xdr:spPr>
    </xdr:pic>
    <xdr:clientData/>
  </xdr:twoCellAnchor>
  <xdr:twoCellAnchor>
    <xdr:from>
      <xdr:col>3</xdr:col>
      <xdr:colOff>26894</xdr:colOff>
      <xdr:row>1</xdr:row>
      <xdr:rowOff>80683</xdr:rowOff>
    </xdr:from>
    <xdr:to>
      <xdr:col>3</xdr:col>
      <xdr:colOff>2286000</xdr:colOff>
      <xdr:row>6</xdr:row>
      <xdr:rowOff>13854</xdr:rowOff>
    </xdr:to>
    <xdr:sp macro="" textlink="">
      <xdr:nvSpPr>
        <xdr:cNvPr id="12" name="TextBox 11">
          <a:extLst>
            <a:ext uri="{FF2B5EF4-FFF2-40B4-BE49-F238E27FC236}">
              <a16:creationId xmlns:a16="http://schemas.microsoft.com/office/drawing/2014/main" id="{00000000-0008-0000-0F00-00000C000000}"/>
            </a:ext>
          </a:extLst>
        </xdr:cNvPr>
        <xdr:cNvSpPr txBox="1"/>
      </xdr:nvSpPr>
      <xdr:spPr>
        <a:xfrm>
          <a:off x="1980385" y="260792"/>
          <a:ext cx="2259106" cy="833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3000" b="0" cap="none" baseline="0">
              <a:solidFill>
                <a:schemeClr val="accent1"/>
              </a:solidFill>
              <a:latin typeface="+mn-lt"/>
            </a:rPr>
            <a:t>Spotlight:</a:t>
          </a:r>
          <a:br>
            <a:rPr lang="en-AU" sz="1500" cap="all" baseline="0">
              <a:solidFill>
                <a:schemeClr val="accent1"/>
              </a:solidFill>
              <a:latin typeface="+mn-lt"/>
            </a:rPr>
          </a:br>
          <a:r>
            <a:rPr lang="en-AU" sz="1500" cap="none" baseline="0">
              <a:solidFill>
                <a:schemeClr val="accent1"/>
              </a:solidFill>
              <a:latin typeface="+mn-lt"/>
            </a:rPr>
            <a:t>Single Asset ETPs</a:t>
          </a:r>
        </a:p>
        <a:p>
          <a:endParaRPr lang="en-AU" sz="1500" cap="none" baseline="0">
            <a:solidFill>
              <a:schemeClr val="bg1"/>
            </a:solidFill>
            <a:latin typeface="+mn-l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1057275</xdr:colOff>
      <xdr:row>65</xdr:row>
      <xdr:rowOff>104775</xdr:rowOff>
    </xdr:from>
    <xdr:to>
      <xdr:col>12</xdr:col>
      <xdr:colOff>419100</xdr:colOff>
      <xdr:row>78</xdr:row>
      <xdr:rowOff>0</xdr:rowOff>
    </xdr:to>
    <xdr:graphicFrame macro="">
      <xdr:nvGraphicFramePr>
        <xdr:cNvPr id="31510629" name="Chart 2">
          <a:extLst>
            <a:ext uri="{FF2B5EF4-FFF2-40B4-BE49-F238E27FC236}">
              <a16:creationId xmlns:a16="http://schemas.microsoft.com/office/drawing/2014/main" id="{00000000-0008-0000-1900-000065D0E0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7</xdr:col>
      <xdr:colOff>285750</xdr:colOff>
      <xdr:row>5</xdr:row>
      <xdr:rowOff>66675</xdr:rowOff>
    </xdr:from>
    <xdr:to>
      <xdr:col>14</xdr:col>
      <xdr:colOff>266700</xdr:colOff>
      <xdr:row>17</xdr:row>
      <xdr:rowOff>180975</xdr:rowOff>
    </xdr:to>
    <xdr:graphicFrame macro="">
      <xdr:nvGraphicFramePr>
        <xdr:cNvPr id="7122" name="Chart 1">
          <a:extLst>
            <a:ext uri="{FF2B5EF4-FFF2-40B4-BE49-F238E27FC236}">
              <a16:creationId xmlns:a16="http://schemas.microsoft.com/office/drawing/2014/main" id="{00000000-0008-0000-1D00-0000D21B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LMIs/LMI%20Monthly%20Update/2018/Apr%2018/ASX_Investment_Products_Apr%202018_abs.xls" TargetMode="External"/><Relationship Id="rId1" Type="http://schemas.openxmlformats.org/officeDocument/2006/relationships/externalLinkPath" Target="/LMIs/LMI%20Monthly%20Update/2018/Apr%2018/ASX_Investment_Products_Apr%202018_abs.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LMIs/LMI%20Monthly%20Update/2024/April%2024/Archive/asx-investment-products-apr-2024_archive.xlsx" TargetMode="External"/><Relationship Id="rId1" Type="http://schemas.openxmlformats.org/officeDocument/2006/relationships/externalLinkPath" Target="/LMIs/LMI%20Monthly%20Update/2024/April%2024/Archive/asx-investment-products-apr-2024_archive.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LMIs/LMI%20Monthly%20Update/2023/Nov%2023/asx-investment-products-nov-2023.xlsm" TargetMode="External"/><Relationship Id="rId1" Type="http://schemas.openxmlformats.org/officeDocument/2006/relationships/externalLinkPath" Target="/LMIs/LMI%20Monthly%20Update/2023/Nov%2023/asx-investment-products-nov-20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potlight LIC List"/>
      <sheetName val="Spotlight A-REITS  List"/>
      <sheetName val="Spotlight Infra  List"/>
      <sheetName val="Spotlight ETP List"/>
      <sheetName val="Spotlight MFSA List"/>
      <sheetName val="Spotlight mFund List"/>
      <sheetName val="ASX_Investment_Products_Apr 201"/>
    </sheetNames>
    <definedNames>
      <definedName name="ARF_val_start" refersTo="#REF!"/>
      <definedName name="ETF_val_start" refersTo="#REF!"/>
      <definedName name="IF_val_start" refersTo="#REF!"/>
      <definedName name="LIC_val_start" refersTo="#REF!"/>
      <definedName name="LPT_val_start" refersTo="#REF!"/>
      <definedName name="mcap_val_start" refersTo="#REF!"/>
      <definedName name="PDF_val_start" refersTo="#REF!"/>
      <definedName name="trades_val_start" refersTo="#REF!"/>
    </definedNames>
    <sheetDataSet>
      <sheetData sheetId="0"/>
      <sheetData sheetId="1"/>
      <sheetData sheetId="2"/>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Setup"/>
      <sheetName val="Month Update"/>
      <sheetName val="Trends"/>
      <sheetName val="Asset allocation"/>
      <sheetName val="Top FUM and Traded"/>
      <sheetName val="Spotlight ETPs"/>
      <sheetName val="Spotlight mFund"/>
      <sheetName val="Spotlight mFundIssuers"/>
      <sheetName val="Spotlight LICs"/>
      <sheetName val="Spotlight A-REITS"/>
      <sheetName val="Spotlight Infra"/>
      <sheetName val="Spotlight mFund Client"/>
      <sheetName val="mFund Branding"/>
      <sheetName val="Spotlight ETP List"/>
      <sheetName val="Spotlight MFSA List"/>
      <sheetName val="Spotlight mFund List"/>
      <sheetName val="Spotlight LIC List"/>
      <sheetName val="Spotlight A-REITS  List"/>
      <sheetName val="Spotlight Infra  List"/>
      <sheetName val="MktCap"/>
      <sheetName val="Trades"/>
      <sheetName val="AREITS"/>
      <sheetName val="LIC"/>
      <sheetName val="Infra"/>
      <sheetName val="Absolute"/>
      <sheetName val="ETFs"/>
      <sheetName val="ETCs &amp; SPs"/>
      <sheetName val="MFSA"/>
      <sheetName val="mFund"/>
      <sheetName val="PDF"/>
      <sheetName val="MFSA List"/>
      <sheetName val="ETF List"/>
      <sheetName val="mFund List"/>
      <sheetName val="LIC List"/>
      <sheetName val="REIT Infra List"/>
      <sheetName val="IRESS"/>
      <sheetName val="Indices"/>
      <sheetName val="Performance"/>
      <sheetName val="NAV"/>
      <sheetName val="Spreads"/>
      <sheetName val="Old (keep)"/>
      <sheetName val="FE"/>
      <sheetName val="asset class database"/>
      <sheetName val="new database"/>
      <sheetName val="Info dbase mw"/>
      <sheetName val="MFUNDassets"/>
      <sheetName val="ETFassets"/>
      <sheetName val="LICassets"/>
      <sheetName val="REITassets"/>
      <sheetName val="AssetCla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09">
          <cell r="F109" t="str">
            <v>Equity - Australia - $31.11 bn</v>
          </cell>
        </row>
        <row r="110">
          <cell r="F110" t="str">
            <v>Equity - Global - $14.20 bn</v>
          </cell>
        </row>
        <row r="111">
          <cell r="F111" t="str">
            <v>Infrastructure - $0.36 bn</v>
          </cell>
        </row>
        <row r="112">
          <cell r="F112" t="str">
            <v>Fixed Income - Australia - $4.14 bn</v>
          </cell>
        </row>
        <row r="113">
          <cell r="F113" t="str">
            <v>Fixed Income - Global - $1.82 bn</v>
          </cell>
        </row>
        <row r="114">
          <cell r="F114" t="str">
            <v>Property - Global - $0.02 bn</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Setup"/>
      <sheetName val="Month Update"/>
      <sheetName val="Trends"/>
      <sheetName val="Asset allocation"/>
      <sheetName val="Top FUM and Traded"/>
      <sheetName val="Spotlight ETPs"/>
      <sheetName val="Spotlight mFund"/>
      <sheetName val="Spotlight mFundIssuers"/>
      <sheetName val="Spotlight LICs"/>
      <sheetName val="Spotlight A-REITS"/>
      <sheetName val="Spotlight Infra"/>
      <sheetName val="Spotlight mFund Client"/>
      <sheetName val="mFund Branding"/>
      <sheetName val="Spotlight ETP List"/>
      <sheetName val="Spotlight MFSA List"/>
      <sheetName val="Spotlight mFund List"/>
      <sheetName val="Spotlight LIC List"/>
      <sheetName val="Spotlight A-REITS  List"/>
      <sheetName val="Spotlight Infra  List"/>
      <sheetName val="MktCap"/>
      <sheetName val="Trades"/>
      <sheetName val="AREITS"/>
      <sheetName val="LIC"/>
      <sheetName val="Infra"/>
      <sheetName val="Absolute"/>
      <sheetName val="ETFs"/>
      <sheetName val="ETCs &amp; SPs"/>
      <sheetName val="MFSA"/>
      <sheetName val="mFund"/>
      <sheetName val="PDF"/>
      <sheetName val="MFSA List"/>
      <sheetName val="ETF List"/>
      <sheetName val="mFund List"/>
      <sheetName val="LIC List"/>
      <sheetName val="REIT Infra List"/>
      <sheetName val="IRESS"/>
      <sheetName val="Indices"/>
      <sheetName val="Performance"/>
      <sheetName val="NAV"/>
      <sheetName val="Spreads"/>
      <sheetName val="Old (keep)"/>
      <sheetName val="FE"/>
      <sheetName val="asset class database"/>
      <sheetName val="new database"/>
      <sheetName val="Info dbase mw"/>
      <sheetName val="MFUNDassets"/>
      <sheetName val="ETFassets"/>
      <sheetName val="LICassets"/>
      <sheetName val="REITassets"/>
      <sheetName val="AssetCla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09">
          <cell r="B109">
            <v>29816634745.801003</v>
          </cell>
        </row>
        <row r="110">
          <cell r="B110">
            <v>12764735533.618</v>
          </cell>
        </row>
        <row r="111">
          <cell r="B111">
            <v>338947324.12</v>
          </cell>
        </row>
        <row r="112">
          <cell r="B112">
            <v>3477223244.5150003</v>
          </cell>
        </row>
        <row r="113">
          <cell r="B113">
            <v>1749123717.4200001</v>
          </cell>
        </row>
        <row r="114">
          <cell r="B114">
            <v>14263572.33</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ASTER">
  <a:themeElements>
    <a:clrScheme name="Custom 7">
      <a:dk1>
        <a:sysClr val="windowText" lastClr="000000"/>
      </a:dk1>
      <a:lt1>
        <a:sysClr val="window" lastClr="FFFFFF"/>
      </a:lt1>
      <a:dk2>
        <a:srgbClr val="000000"/>
      </a:dk2>
      <a:lt2>
        <a:srgbClr val="FFFFFF"/>
      </a:lt2>
      <a:accent1>
        <a:srgbClr val="001E6E"/>
      </a:accent1>
      <a:accent2>
        <a:srgbClr val="2D6DF8"/>
      </a:accent2>
      <a:accent3>
        <a:srgbClr val="215EAC"/>
      </a:accent3>
      <a:accent4>
        <a:srgbClr val="8AA3BA"/>
      </a:accent4>
      <a:accent5>
        <a:srgbClr val="00A68F"/>
      </a:accent5>
      <a:accent6>
        <a:srgbClr val="38B24A"/>
      </a:accent6>
      <a:hlink>
        <a:srgbClr val="FFC74A"/>
      </a:hlink>
      <a:folHlink>
        <a:srgbClr val="EF4338"/>
      </a:folHlink>
    </a:clrScheme>
    <a:fontScheme name="Arial">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custClrLst>
    <a:custClr name="1 Sky Blue">
      <a:srgbClr val="A1E3FF"/>
    </a:custClr>
    <a:custClr name="2 Blue">
      <a:srgbClr val="2D6DF8"/>
    </a:custClr>
    <a:custClr name="3 Navy">
      <a:srgbClr val="002060"/>
    </a:custClr>
    <a:custClr name="4 Aqua">
      <a:srgbClr val="96E5DB"/>
    </a:custClr>
    <a:custClr name="5 Teal">
      <a:srgbClr val="00A6A5"/>
    </a:custClr>
    <a:custClr name="6 Ocean">
      <a:srgbClr val="006873"/>
    </a:custClr>
    <a:custClr name="7 Lime">
      <a:srgbClr val="C9F578"/>
    </a:custClr>
    <a:custClr name="8 Green">
      <a:srgbClr val="1D9F3D"/>
    </a:custClr>
    <a:custClr name="9 Forest">
      <a:srgbClr val="074D13"/>
    </a:custClr>
    <a:custClr name="10 Yellow">
      <a:srgbClr val="FFE354"/>
    </a:custClr>
    <a:custClr name="11 Orange">
      <a:srgbClr val="ED8900"/>
    </a:custClr>
    <a:custClr name="12 Earth">
      <a:srgbClr val="CD4D00"/>
    </a:custClr>
    <a:custClr name="13 Rose">
      <a:srgbClr val="FFC9CB"/>
    </a:custClr>
    <a:custClr name="14 Red">
      <a:srgbClr val="E90932"/>
    </a:custClr>
    <a:custClr name="15 Crimson">
      <a:srgbClr val="92001B"/>
    </a:custClr>
    <a:custClr name="16 Pink">
      <a:srgbClr val="FFD7FF"/>
    </a:custClr>
    <a:custClr name="17 Fuchsia">
      <a:srgbClr val="C839AE"/>
    </a:custClr>
    <a:custClr name="18 Purple">
      <a:srgbClr val="66007B"/>
    </a:custClr>
  </a:custClrLst>
  <a:extLst>
    <a:ext uri="{05A4C25C-085E-4340-85A3-A5531E510DB2}">
      <thm15:themeFamily xmlns:thm15="http://schemas.microsoft.com/office/thememl/2012/main" name="Basic.pptx" id="{758E3206-809A-4501-BD5A-8C7ACECBB040}" vid="{338EBC3E-BDE1-463B-BCA0-46C9EE49EB7C}"/>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ASX">
    <a:dk1>
      <a:sysClr val="windowText" lastClr="000000"/>
    </a:dk1>
    <a:lt1>
      <a:sysClr val="window" lastClr="FFFFFF"/>
    </a:lt1>
    <a:dk2>
      <a:srgbClr val="8E8E91"/>
    </a:dk2>
    <a:lt2>
      <a:srgbClr val="E7E6E6"/>
    </a:lt2>
    <a:accent1>
      <a:srgbClr val="8E8E91"/>
    </a:accent1>
    <a:accent2>
      <a:srgbClr val="B09438"/>
    </a:accent2>
    <a:accent3>
      <a:srgbClr val="000000"/>
    </a:accent3>
    <a:accent4>
      <a:srgbClr val="E1D19F"/>
    </a:accent4>
    <a:accent5>
      <a:srgbClr val="8E8E91"/>
    </a:accent5>
    <a:accent6>
      <a:srgbClr val="B09438"/>
    </a:accent6>
    <a:hlink>
      <a:srgbClr val="000000"/>
    </a:hlink>
    <a:folHlink>
      <a:srgbClr val="E1D19F"/>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ASX">
    <a:dk1>
      <a:sysClr val="windowText" lastClr="000000"/>
    </a:dk1>
    <a:lt1>
      <a:sysClr val="window" lastClr="FFFFFF"/>
    </a:lt1>
    <a:dk2>
      <a:srgbClr val="8E8E91"/>
    </a:dk2>
    <a:lt2>
      <a:srgbClr val="E7E6E6"/>
    </a:lt2>
    <a:accent1>
      <a:srgbClr val="8E8E91"/>
    </a:accent1>
    <a:accent2>
      <a:srgbClr val="B09438"/>
    </a:accent2>
    <a:accent3>
      <a:srgbClr val="000000"/>
    </a:accent3>
    <a:accent4>
      <a:srgbClr val="E1D19F"/>
    </a:accent4>
    <a:accent5>
      <a:srgbClr val="8E8E91"/>
    </a:accent5>
    <a:accent6>
      <a:srgbClr val="B09438"/>
    </a:accent6>
    <a:hlink>
      <a:srgbClr val="000000"/>
    </a:hlink>
    <a:folHlink>
      <a:srgbClr val="E1D19F"/>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8">
    <tabColor rgb="FF99CCFF"/>
    <pageSetUpPr fitToPage="1"/>
  </sheetPr>
  <dimension ref="A1:BB81"/>
  <sheetViews>
    <sheetView tabSelected="1" view="pageBreakPreview" zoomScale="85" zoomScaleNormal="115" zoomScaleSheetLayoutView="85" workbookViewId="0">
      <selection activeCell="S23" sqref="S23"/>
    </sheetView>
  </sheetViews>
  <sheetFormatPr defaultColWidth="9" defaultRowHeight="14"/>
  <cols>
    <col min="1" max="1" width="6.58203125" style="174" bestFit="1" customWidth="1"/>
    <col min="2" max="2" width="18" style="174" customWidth="1"/>
    <col min="3" max="13" width="12" style="174" customWidth="1"/>
    <col min="14" max="14" width="1.58203125" style="174" customWidth="1"/>
    <col min="15" max="15" width="8.58203125" style="174"/>
    <col min="16" max="16" width="9" style="174" bestFit="1"/>
    <col min="17" max="41" width="8.58203125" style="174"/>
    <col min="42" max="43" width="9" style="174"/>
    <col min="44" max="44" width="26.08203125" style="174" customWidth="1"/>
    <col min="45" max="16384" width="9" style="174"/>
  </cols>
  <sheetData>
    <row r="1" spans="1:54" s="173" customFormat="1">
      <c r="A1" s="371"/>
      <c r="B1" s="372"/>
      <c r="C1" s="372"/>
      <c r="D1" s="372"/>
      <c r="E1" s="372"/>
      <c r="F1" s="372"/>
      <c r="G1" s="372"/>
      <c r="H1" s="372"/>
      <c r="I1" s="372"/>
      <c r="J1" s="372"/>
      <c r="K1" s="372"/>
      <c r="L1" s="372"/>
      <c r="M1" s="372"/>
      <c r="N1" s="372"/>
    </row>
    <row r="2" spans="1:54" s="173" customFormat="1">
      <c r="A2" s="373"/>
      <c r="B2" s="372"/>
      <c r="C2" s="372"/>
      <c r="D2" s="372"/>
      <c r="E2" s="372"/>
      <c r="F2" s="372"/>
      <c r="G2" s="372"/>
      <c r="H2" s="372"/>
      <c r="I2" s="372"/>
      <c r="J2" s="372"/>
      <c r="K2" s="372"/>
      <c r="L2" s="372"/>
      <c r="M2" s="372"/>
      <c r="N2" s="372"/>
    </row>
    <row r="3" spans="1:54" s="173" customFormat="1" ht="14.9" customHeight="1">
      <c r="A3" s="372"/>
      <c r="B3" s="372"/>
      <c r="C3" s="372"/>
      <c r="D3" s="372"/>
      <c r="E3" s="372"/>
      <c r="F3" s="372"/>
      <c r="G3" s="372"/>
      <c r="H3" s="372"/>
      <c r="I3" s="372"/>
      <c r="J3" s="372"/>
      <c r="K3" s="372"/>
      <c r="L3" s="372"/>
      <c r="M3" s="372"/>
      <c r="N3" s="372"/>
    </row>
    <row r="4" spans="1:54" s="173" customFormat="1" ht="14.9" customHeight="1">
      <c r="A4" s="372"/>
      <c r="B4" s="372"/>
      <c r="C4" s="372"/>
      <c r="D4" s="372"/>
      <c r="E4" s="372"/>
      <c r="F4" s="372"/>
      <c r="G4" s="372"/>
      <c r="H4" s="372"/>
      <c r="I4" s="372"/>
      <c r="J4" s="372"/>
      <c r="K4" s="372"/>
      <c r="L4" s="372"/>
      <c r="M4" s="372"/>
      <c r="N4" s="372"/>
    </row>
    <row r="5" spans="1:54" s="173" customFormat="1" ht="14.9" customHeight="1">
      <c r="A5" s="372"/>
      <c r="B5" s="372"/>
      <c r="C5" s="372"/>
      <c r="D5" s="372"/>
      <c r="E5" s="372"/>
      <c r="F5" s="372"/>
      <c r="G5" s="372"/>
      <c r="H5" s="372"/>
      <c r="I5" s="372"/>
      <c r="J5" s="372"/>
      <c r="K5" s="372"/>
      <c r="L5" s="372"/>
      <c r="M5" s="372"/>
      <c r="N5" s="372"/>
    </row>
    <row r="6" spans="1:54" s="173" customFormat="1" ht="14.9" customHeight="1">
      <c r="A6" s="372"/>
      <c r="B6" s="372"/>
      <c r="C6" s="372"/>
      <c r="D6" s="372"/>
      <c r="E6" s="372"/>
      <c r="F6" s="372"/>
      <c r="G6" s="372"/>
      <c r="H6" s="372"/>
      <c r="I6" s="372"/>
      <c r="J6" s="372"/>
      <c r="K6" s="372"/>
      <c r="L6" s="372"/>
      <c r="M6" s="372"/>
      <c r="N6" s="372"/>
    </row>
    <row r="7" spans="1:54" s="173" customFormat="1">
      <c r="A7" s="372"/>
      <c r="B7" s="372"/>
      <c r="C7" s="372"/>
      <c r="D7" s="372"/>
      <c r="E7" s="372"/>
      <c r="F7" s="372"/>
      <c r="G7" s="372"/>
      <c r="H7" s="372"/>
      <c r="I7" s="372"/>
      <c r="J7" s="372"/>
      <c r="K7" s="372"/>
      <c r="L7" s="372"/>
      <c r="M7" s="372"/>
      <c r="N7" s="372"/>
    </row>
    <row r="8" spans="1:54" s="173" customFormat="1" ht="18" customHeight="1">
      <c r="A8" s="372"/>
      <c r="B8" s="372"/>
      <c r="C8" s="372"/>
      <c r="D8" s="372"/>
      <c r="E8" s="372"/>
      <c r="F8" s="372"/>
      <c r="G8" s="372"/>
      <c r="H8" s="372"/>
      <c r="I8" s="372"/>
      <c r="J8" s="372"/>
      <c r="K8" s="372"/>
      <c r="L8" s="372"/>
      <c r="M8" s="372"/>
      <c r="N8" s="372"/>
      <c r="U8" s="393"/>
    </row>
    <row r="9" spans="1:54" s="173" customFormat="1">
      <c r="A9" s="197" t="s">
        <v>1501</v>
      </c>
      <c r="N9" s="200" t="s">
        <v>1502</v>
      </c>
    </row>
    <row r="10" spans="1:54" s="184" customFormat="1" ht="15" customHeight="1">
      <c r="A10" s="177"/>
      <c r="B10" s="177"/>
      <c r="C10" s="179"/>
      <c r="D10" s="181"/>
      <c r="E10" s="182"/>
      <c r="F10" s="179"/>
      <c r="G10" s="179"/>
      <c r="H10" s="179"/>
      <c r="I10" s="179"/>
      <c r="J10" s="180"/>
      <c r="K10" s="180"/>
      <c r="L10" s="181"/>
      <c r="M10" s="181"/>
      <c r="O10" s="174"/>
      <c r="AP10" s="177"/>
      <c r="AQ10" s="178"/>
      <c r="AR10" s="178"/>
      <c r="AS10" s="179"/>
      <c r="AT10" s="180"/>
      <c r="AU10" s="181"/>
      <c r="AV10" s="182"/>
      <c r="AW10" s="182"/>
      <c r="AX10" s="183"/>
      <c r="AY10" s="182"/>
      <c r="AZ10" s="182"/>
      <c r="BA10" s="182"/>
      <c r="BB10" s="182"/>
    </row>
    <row r="11" spans="1:54" s="184" customFormat="1" ht="23">
      <c r="A11" s="177"/>
      <c r="B11" s="177"/>
      <c r="C11" s="179"/>
      <c r="D11" s="181"/>
      <c r="E11" s="182"/>
      <c r="F11" s="179"/>
      <c r="G11" s="179"/>
      <c r="H11" s="179"/>
      <c r="I11" s="179"/>
      <c r="J11" s="180"/>
      <c r="K11" s="180"/>
      <c r="L11" s="181"/>
      <c r="M11" s="181"/>
      <c r="AP11" s="177"/>
      <c r="AQ11" s="178"/>
      <c r="AR11" s="178"/>
      <c r="AS11" s="179"/>
      <c r="AT11" s="180"/>
      <c r="AU11" s="181"/>
      <c r="AV11" s="182"/>
      <c r="AW11" s="182"/>
      <c r="AX11" s="183"/>
      <c r="AY11" s="182"/>
      <c r="AZ11" s="182"/>
      <c r="BA11" s="182"/>
      <c r="BB11" s="182"/>
    </row>
    <row r="12" spans="1:54" s="184" customFormat="1" ht="23">
      <c r="A12" s="177"/>
      <c r="B12" s="177"/>
      <c r="C12" s="179"/>
      <c r="D12" s="181"/>
      <c r="E12" s="182"/>
      <c r="F12" s="179"/>
      <c r="G12" s="179"/>
      <c r="H12" s="179"/>
      <c r="I12" s="179"/>
      <c r="J12" s="180"/>
      <c r="K12" s="180"/>
      <c r="L12" s="181"/>
      <c r="M12" s="181"/>
      <c r="AP12" s="177"/>
      <c r="AQ12" s="178"/>
      <c r="AR12" s="178"/>
      <c r="AS12" s="179"/>
      <c r="AT12" s="180"/>
      <c r="AU12" s="181"/>
      <c r="AV12" s="182"/>
      <c r="AW12" s="182"/>
      <c r="AX12" s="183"/>
      <c r="AY12" s="182"/>
      <c r="AZ12" s="182"/>
      <c r="BA12" s="182"/>
      <c r="BB12" s="182"/>
    </row>
    <row r="13" spans="1:54" s="184" customFormat="1" ht="23">
      <c r="A13" s="177"/>
      <c r="B13" s="177"/>
      <c r="C13" s="179"/>
      <c r="D13" s="181"/>
      <c r="E13" s="182"/>
      <c r="F13" s="179"/>
      <c r="G13" s="179"/>
      <c r="H13" s="179"/>
      <c r="I13" s="179"/>
      <c r="J13" s="180"/>
      <c r="K13" s="180"/>
      <c r="L13" s="181"/>
      <c r="M13" s="181"/>
      <c r="AP13" s="177"/>
      <c r="AQ13" s="178"/>
      <c r="AR13" s="178"/>
      <c r="AS13" s="179"/>
      <c r="AT13" s="180"/>
      <c r="AU13" s="181"/>
      <c r="AV13" s="182"/>
      <c r="AW13" s="182"/>
      <c r="AX13" s="183"/>
      <c r="AY13" s="182"/>
      <c r="AZ13" s="182"/>
      <c r="BA13" s="182"/>
      <c r="BB13" s="182"/>
    </row>
    <row r="14" spans="1:54" s="184" customFormat="1" ht="23">
      <c r="A14" s="177"/>
      <c r="B14" s="177"/>
      <c r="C14" s="179"/>
      <c r="D14" s="181"/>
      <c r="E14" s="182"/>
      <c r="F14" s="179"/>
      <c r="G14" s="179"/>
      <c r="H14" s="179"/>
      <c r="I14" s="179"/>
      <c r="J14" s="180"/>
      <c r="K14" s="180"/>
      <c r="L14" s="181"/>
      <c r="M14" s="181"/>
      <c r="AP14" s="177"/>
      <c r="AQ14" s="178"/>
      <c r="AR14" s="178"/>
      <c r="AS14" s="179"/>
      <c r="AT14" s="180"/>
      <c r="AU14" s="181"/>
      <c r="AV14" s="182"/>
      <c r="AW14" s="182"/>
      <c r="AX14" s="183"/>
      <c r="AY14" s="182"/>
      <c r="AZ14" s="182"/>
      <c r="BA14" s="182"/>
      <c r="BB14" s="182"/>
    </row>
    <row r="15" spans="1:54" s="184" customFormat="1" ht="23">
      <c r="A15" s="177"/>
      <c r="B15" s="177"/>
      <c r="C15" s="179"/>
      <c r="D15" s="181"/>
      <c r="E15" s="182"/>
      <c r="F15" s="179"/>
      <c r="G15" s="179"/>
      <c r="H15" s="179"/>
      <c r="I15" s="179"/>
      <c r="J15" s="180"/>
      <c r="K15" s="180"/>
      <c r="L15" s="181"/>
      <c r="M15" s="181"/>
      <c r="AP15" s="177"/>
      <c r="AQ15" s="178"/>
      <c r="AR15" s="178"/>
      <c r="AS15" s="179"/>
      <c r="AT15" s="180"/>
      <c r="AU15" s="181"/>
      <c r="AV15" s="182"/>
      <c r="AW15" s="182"/>
      <c r="AX15" s="183"/>
      <c r="AY15" s="182"/>
      <c r="AZ15" s="182"/>
      <c r="BA15" s="182"/>
      <c r="BB15" s="182"/>
    </row>
    <row r="16" spans="1:54" s="184" customFormat="1" ht="23">
      <c r="A16" s="177"/>
      <c r="B16" s="177"/>
      <c r="C16" s="179"/>
      <c r="D16" s="181"/>
      <c r="E16" s="182"/>
      <c r="F16" s="179"/>
      <c r="G16" s="179"/>
      <c r="H16" s="179"/>
      <c r="I16" s="179"/>
      <c r="J16" s="180"/>
      <c r="K16" s="180"/>
      <c r="L16" s="181"/>
      <c r="M16" s="181"/>
      <c r="AP16" s="177"/>
      <c r="AQ16" s="178"/>
      <c r="AR16" s="178"/>
      <c r="AS16" s="179"/>
      <c r="AT16" s="180"/>
      <c r="AU16" s="181"/>
      <c r="AV16" s="182"/>
      <c r="AW16" s="182"/>
      <c r="AX16" s="183"/>
      <c r="AY16" s="182"/>
      <c r="AZ16" s="182"/>
      <c r="BA16" s="182"/>
      <c r="BB16" s="182"/>
    </row>
    <row r="17" spans="1:54" s="184" customFormat="1" ht="23">
      <c r="A17" s="177"/>
      <c r="B17" s="177"/>
      <c r="C17" s="179"/>
      <c r="D17" s="181"/>
      <c r="E17" s="182"/>
      <c r="F17" s="179"/>
      <c r="G17" s="179"/>
      <c r="H17" s="179"/>
      <c r="I17" s="179"/>
      <c r="J17" s="180"/>
      <c r="K17" s="180"/>
      <c r="L17" s="181"/>
      <c r="M17" s="181"/>
      <c r="AP17" s="177"/>
      <c r="AQ17" s="178"/>
      <c r="AR17" s="178"/>
      <c r="AS17" s="179"/>
      <c r="AT17" s="180"/>
      <c r="AU17" s="181"/>
      <c r="AV17" s="182"/>
      <c r="AW17" s="182"/>
      <c r="AX17" s="183"/>
      <c r="AY17" s="182"/>
      <c r="AZ17" s="182"/>
      <c r="BA17" s="182"/>
      <c r="BB17" s="182"/>
    </row>
    <row r="18" spans="1:54" s="184" customFormat="1" ht="23">
      <c r="A18" s="177"/>
      <c r="B18" s="177"/>
      <c r="C18" s="179"/>
      <c r="D18" s="181"/>
      <c r="E18" s="182"/>
      <c r="F18" s="179"/>
      <c r="G18" s="179"/>
      <c r="H18" s="179"/>
      <c r="I18" s="179"/>
      <c r="J18" s="180"/>
      <c r="K18" s="180"/>
      <c r="L18" s="181"/>
      <c r="M18" s="181"/>
      <c r="AP18" s="177"/>
      <c r="AQ18" s="178"/>
      <c r="AR18" s="178"/>
      <c r="AS18" s="179"/>
      <c r="AT18" s="180"/>
      <c r="AU18" s="181"/>
      <c r="AV18" s="182"/>
      <c r="AW18" s="182"/>
      <c r="AX18" s="183"/>
      <c r="AY18" s="182"/>
      <c r="AZ18" s="182"/>
      <c r="BA18" s="182"/>
      <c r="BB18" s="182"/>
    </row>
    <row r="19" spans="1:54" s="184" customFormat="1" ht="23">
      <c r="A19" s="177"/>
      <c r="B19" s="177"/>
      <c r="C19" s="179"/>
      <c r="D19" s="181"/>
      <c r="E19" s="182"/>
      <c r="F19" s="179"/>
      <c r="G19" s="179"/>
      <c r="H19" s="179"/>
      <c r="I19" s="179"/>
      <c r="J19" s="180"/>
      <c r="K19" s="180"/>
      <c r="L19" s="181"/>
      <c r="M19" s="181"/>
      <c r="AP19" s="177"/>
      <c r="AQ19" s="178"/>
      <c r="AR19" s="178"/>
      <c r="AS19" s="179"/>
      <c r="AT19" s="180"/>
      <c r="AU19" s="181"/>
      <c r="AV19" s="182"/>
      <c r="AW19" s="182"/>
      <c r="AX19" s="183"/>
      <c r="AY19" s="182"/>
      <c r="AZ19" s="182"/>
      <c r="BA19" s="182"/>
      <c r="BB19" s="182"/>
    </row>
    <row r="20" spans="1:54" s="184" customFormat="1" ht="3.9" customHeight="1">
      <c r="A20" s="177"/>
      <c r="B20" s="177"/>
      <c r="C20" s="179"/>
      <c r="D20" s="181"/>
      <c r="E20" s="182"/>
      <c r="F20" s="179"/>
      <c r="G20" s="179"/>
      <c r="H20" s="179"/>
      <c r="I20" s="179"/>
      <c r="J20" s="180"/>
      <c r="K20" s="180"/>
      <c r="L20" s="181"/>
      <c r="M20" s="181"/>
      <c r="AP20" s="177"/>
      <c r="AQ20" s="178"/>
      <c r="AR20" s="178"/>
      <c r="AS20" s="179"/>
      <c r="AT20" s="180"/>
      <c r="AU20" s="181"/>
      <c r="AV20" s="182"/>
      <c r="AW20" s="182"/>
      <c r="AX20" s="183"/>
      <c r="AY20" s="182"/>
      <c r="AZ20" s="182"/>
      <c r="BA20" s="182"/>
      <c r="BB20" s="182"/>
    </row>
    <row r="21" spans="1:54" s="184" customFormat="1" ht="23">
      <c r="A21" s="177"/>
      <c r="B21" s="177"/>
      <c r="C21" s="179"/>
      <c r="D21" s="181"/>
      <c r="E21" s="182"/>
      <c r="F21" s="179"/>
      <c r="G21" s="179"/>
      <c r="H21" s="179"/>
      <c r="I21" s="179"/>
      <c r="J21" s="180"/>
      <c r="K21" s="180"/>
      <c r="L21" s="181"/>
      <c r="M21" s="181"/>
      <c r="AP21" s="177"/>
      <c r="AQ21" s="178"/>
      <c r="AR21" s="178"/>
      <c r="AS21" s="179"/>
      <c r="AT21" s="180"/>
      <c r="AU21" s="181"/>
      <c r="AV21" s="182"/>
      <c r="AW21" s="182"/>
      <c r="AX21" s="183"/>
      <c r="AY21" s="182"/>
      <c r="AZ21" s="182"/>
      <c r="BA21" s="182"/>
      <c r="BB21" s="182"/>
    </row>
    <row r="22" spans="1:54" s="184" customFormat="1" ht="23">
      <c r="A22" s="177"/>
      <c r="B22" s="177"/>
      <c r="C22" s="179"/>
      <c r="D22" s="181"/>
      <c r="E22" s="182"/>
      <c r="F22" s="179"/>
      <c r="G22" s="179"/>
      <c r="H22" s="179"/>
      <c r="I22" s="179"/>
      <c r="J22" s="180"/>
      <c r="K22" s="180"/>
      <c r="L22" s="181"/>
      <c r="M22" s="181"/>
      <c r="AP22" s="177"/>
      <c r="AQ22" s="178"/>
      <c r="AR22" s="178"/>
      <c r="AS22" s="179"/>
      <c r="AT22" s="180"/>
      <c r="AU22" s="181"/>
      <c r="AV22" s="182"/>
      <c r="AW22" s="182"/>
      <c r="AX22" s="183"/>
      <c r="AY22" s="182"/>
      <c r="AZ22" s="182"/>
      <c r="BA22" s="182"/>
      <c r="BB22" s="182"/>
    </row>
    <row r="23" spans="1:54" s="184" customFormat="1" ht="23">
      <c r="A23" s="177"/>
      <c r="B23" s="177"/>
      <c r="C23" s="179"/>
      <c r="D23" s="181"/>
      <c r="E23" s="182"/>
      <c r="F23" s="179"/>
      <c r="G23" s="179"/>
      <c r="H23" s="179"/>
      <c r="I23" s="179"/>
      <c r="J23" s="180"/>
      <c r="K23" s="180"/>
      <c r="L23" s="181"/>
      <c r="M23" s="181"/>
      <c r="AP23" s="177"/>
      <c r="AQ23" s="178"/>
      <c r="AR23" s="178"/>
      <c r="AS23" s="179"/>
      <c r="AT23" s="180"/>
      <c r="AU23" s="181"/>
      <c r="AV23" s="182"/>
      <c r="AW23" s="182"/>
      <c r="AX23" s="183"/>
      <c r="AY23" s="182"/>
      <c r="AZ23" s="182"/>
      <c r="BA23" s="182"/>
      <c r="BB23" s="182"/>
    </row>
    <row r="24" spans="1:54" s="184" customFormat="1" ht="23">
      <c r="A24" s="177"/>
      <c r="B24" s="177"/>
      <c r="C24" s="179"/>
      <c r="D24" s="181"/>
      <c r="E24" s="182"/>
      <c r="F24" s="179"/>
      <c r="G24" s="179"/>
      <c r="H24" s="179"/>
      <c r="I24" s="179"/>
      <c r="J24" s="180"/>
      <c r="K24" s="180"/>
      <c r="L24" s="181"/>
      <c r="M24" s="181"/>
      <c r="AP24" s="177"/>
      <c r="AQ24" s="178"/>
      <c r="AR24" s="178"/>
      <c r="AS24" s="179"/>
      <c r="AT24" s="180"/>
      <c r="AU24" s="181"/>
      <c r="AV24" s="182"/>
      <c r="AW24" s="182"/>
      <c r="AX24" s="183"/>
      <c r="AY24" s="182"/>
      <c r="AZ24" s="182"/>
      <c r="BA24" s="182"/>
      <c r="BB24" s="182"/>
    </row>
    <row r="25" spans="1:54" s="184" customFormat="1" ht="23">
      <c r="A25" s="177"/>
      <c r="B25" s="177"/>
      <c r="C25" s="179"/>
      <c r="D25" s="181"/>
      <c r="E25" s="182"/>
      <c r="F25" s="179"/>
      <c r="G25" s="179"/>
      <c r="H25" s="179"/>
      <c r="I25" s="179"/>
      <c r="J25" s="180"/>
      <c r="K25" s="180"/>
      <c r="L25" s="181"/>
      <c r="M25" s="181"/>
      <c r="AP25" s="177"/>
      <c r="AQ25" s="178"/>
      <c r="AR25" s="178"/>
      <c r="AS25" s="179"/>
      <c r="AT25" s="180"/>
      <c r="AU25" s="181"/>
      <c r="AV25" s="182"/>
      <c r="AW25" s="182"/>
      <c r="AX25" s="183"/>
      <c r="AY25" s="182"/>
      <c r="AZ25" s="182"/>
      <c r="BA25" s="182"/>
      <c r="BB25" s="182"/>
    </row>
    <row r="26" spans="1:54" s="184" customFormat="1" ht="23">
      <c r="A26" s="177"/>
      <c r="B26" s="177"/>
      <c r="C26" s="179"/>
      <c r="D26" s="181"/>
      <c r="E26" s="182"/>
      <c r="F26" s="179"/>
      <c r="G26" s="179"/>
      <c r="H26" s="179"/>
      <c r="I26" s="179"/>
      <c r="J26" s="180"/>
      <c r="K26" s="180"/>
      <c r="L26" s="181"/>
      <c r="M26" s="181"/>
      <c r="AP26" s="177"/>
      <c r="AQ26" s="178"/>
      <c r="AR26" s="178"/>
      <c r="AS26" s="179"/>
      <c r="AT26" s="180"/>
      <c r="AU26" s="181"/>
      <c r="AV26" s="182"/>
      <c r="AW26" s="182"/>
      <c r="AX26" s="183"/>
      <c r="AY26" s="182"/>
      <c r="AZ26" s="182"/>
      <c r="BA26" s="182"/>
      <c r="BB26" s="182"/>
    </row>
    <row r="27" spans="1:54" s="184" customFormat="1" ht="23">
      <c r="A27" s="177"/>
      <c r="B27" s="177"/>
      <c r="C27" s="179"/>
      <c r="D27" s="181"/>
      <c r="E27" s="182"/>
      <c r="F27" s="179"/>
      <c r="G27" s="179"/>
      <c r="H27" s="179"/>
      <c r="I27" s="179"/>
      <c r="J27" s="180"/>
      <c r="K27" s="180"/>
      <c r="L27" s="181"/>
      <c r="M27" s="181"/>
      <c r="AP27" s="177"/>
      <c r="AQ27" s="178"/>
      <c r="AR27" s="178"/>
      <c r="AS27" s="179"/>
      <c r="AT27" s="180"/>
      <c r="AU27" s="181"/>
      <c r="AV27" s="182"/>
      <c r="AW27" s="182"/>
      <c r="AX27" s="183"/>
      <c r="AY27" s="182"/>
      <c r="AZ27" s="182"/>
      <c r="BA27" s="182"/>
      <c r="BB27" s="182"/>
    </row>
    <row r="28" spans="1:54" s="184" customFormat="1" ht="23">
      <c r="A28" s="177"/>
      <c r="B28" s="177"/>
      <c r="C28" s="179"/>
      <c r="D28" s="181"/>
      <c r="E28" s="182"/>
      <c r="F28" s="179"/>
      <c r="G28" s="179"/>
      <c r="H28" s="179"/>
      <c r="I28" s="179"/>
      <c r="J28" s="180"/>
      <c r="K28" s="180"/>
      <c r="L28" s="181"/>
      <c r="M28" s="181"/>
      <c r="AP28" s="177"/>
      <c r="AQ28" s="178"/>
      <c r="AR28" s="178"/>
      <c r="AS28" s="179"/>
      <c r="AT28" s="180"/>
      <c r="AU28" s="181"/>
      <c r="AV28" s="182"/>
      <c r="AW28" s="182"/>
      <c r="AX28" s="183"/>
      <c r="AY28" s="182"/>
      <c r="AZ28" s="182"/>
      <c r="BA28" s="182"/>
      <c r="BB28" s="182"/>
    </row>
    <row r="29" spans="1:54">
      <c r="A29" s="185"/>
      <c r="B29" s="186"/>
      <c r="C29" s="186"/>
      <c r="D29" s="186"/>
      <c r="E29" s="186"/>
      <c r="F29" s="525"/>
      <c r="G29" s="525"/>
      <c r="H29" s="525"/>
      <c r="I29" s="525"/>
      <c r="J29" s="525"/>
      <c r="K29" s="525"/>
      <c r="L29" s="525"/>
      <c r="M29" s="525"/>
      <c r="U29" s="389"/>
    </row>
    <row r="30" spans="1:54">
      <c r="A30" s="187"/>
      <c r="U30" s="389"/>
    </row>
    <row r="31" spans="1:54">
      <c r="A31" s="187"/>
      <c r="U31" s="389"/>
    </row>
    <row r="32" spans="1:54">
      <c r="B32" s="188"/>
      <c r="U32" s="389"/>
    </row>
    <row r="33" spans="21:21">
      <c r="U33" s="389"/>
    </row>
    <row r="34" spans="21:21">
      <c r="U34" s="389"/>
    </row>
    <row r="35" spans="21:21">
      <c r="U35" s="389"/>
    </row>
    <row r="36" spans="21:21">
      <c r="U36" s="389"/>
    </row>
    <row r="37" spans="21:21" ht="8.9" customHeight="1">
      <c r="U37" s="389"/>
    </row>
    <row r="38" spans="21:21" ht="27" customHeight="1"/>
    <row r="60" spans="15:15">
      <c r="O60" s="57"/>
    </row>
    <row r="61" spans="15:15">
      <c r="O61" s="57"/>
    </row>
    <row r="78" spans="1:14" ht="12" customHeight="1"/>
    <row r="79" spans="1:14" ht="14.5" thickBot="1"/>
    <row r="80" spans="1:14">
      <c r="A80" s="526" t="s">
        <v>954</v>
      </c>
      <c r="B80" s="526"/>
      <c r="C80" s="526"/>
      <c r="D80" s="526"/>
      <c r="E80" s="526"/>
      <c r="F80" s="526"/>
      <c r="G80" s="526"/>
      <c r="H80" s="526"/>
      <c r="I80" s="526"/>
      <c r="J80" s="526"/>
      <c r="K80" s="526"/>
      <c r="L80" s="526"/>
      <c r="M80" s="526"/>
      <c r="N80" s="526"/>
    </row>
    <row r="81" spans="1:14">
      <c r="A81" s="527"/>
      <c r="B81" s="527"/>
      <c r="C81" s="527"/>
      <c r="D81" s="527"/>
      <c r="E81" s="527"/>
      <c r="F81" s="527"/>
      <c r="G81" s="527"/>
      <c r="H81" s="527"/>
      <c r="I81" s="527"/>
      <c r="J81" s="527"/>
      <c r="K81" s="527"/>
      <c r="L81" s="527"/>
      <c r="M81" s="527"/>
      <c r="N81" s="527"/>
    </row>
  </sheetData>
  <sortState xmlns:xlrd2="http://schemas.microsoft.com/office/spreadsheetml/2017/richdata2" ref="A40:N81">
    <sortCondition ref="B40:B57"/>
  </sortState>
  <mergeCells count="2">
    <mergeCell ref="F29:M29"/>
    <mergeCell ref="A80:N81"/>
  </mergeCells>
  <phoneticPr fontId="0" type="noConversion"/>
  <printOptions horizontalCentered="1"/>
  <pageMargins left="0.19685039370078741" right="0.19685039370078741" top="0.19685039370078741" bottom="0.19685039370078741" header="0" footer="0.19685039370078741"/>
  <pageSetup paperSize="9" scale="57" pageOrder="overThenDown"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9AB15-74F6-44D2-A563-8E7466CD5168}">
  <sheetPr>
    <tabColor rgb="FF99CCFF"/>
    <pageSetUpPr fitToPage="1"/>
  </sheetPr>
  <dimension ref="A1:U82"/>
  <sheetViews>
    <sheetView view="pageBreakPreview" zoomScaleNormal="115" zoomScaleSheetLayoutView="100" workbookViewId="0">
      <selection activeCell="W25" sqref="W25:W27"/>
    </sheetView>
  </sheetViews>
  <sheetFormatPr defaultColWidth="9" defaultRowHeight="14"/>
  <cols>
    <col min="1" max="1" width="6.58203125" style="174" bestFit="1" customWidth="1"/>
    <col min="2" max="2" width="18.6640625" style="174" customWidth="1"/>
    <col min="3" max="8" width="12" style="174" customWidth="1"/>
    <col min="9" max="9" width="14.08203125" style="174" customWidth="1"/>
    <col min="10" max="13" width="12" style="174" customWidth="1"/>
    <col min="14" max="14" width="1.58203125" style="174" customWidth="1"/>
    <col min="15" max="43" width="9" style="174"/>
    <col min="44" max="44" width="26.08203125" style="174" customWidth="1"/>
    <col min="45" max="16384" width="9" style="174"/>
  </cols>
  <sheetData>
    <row r="1" spans="1:21" s="173" customFormat="1">
      <c r="A1" s="371"/>
      <c r="B1" s="372"/>
      <c r="C1" s="372"/>
      <c r="D1" s="372"/>
      <c r="E1" s="372"/>
      <c r="F1" s="372"/>
      <c r="G1" s="372"/>
      <c r="H1" s="372"/>
      <c r="I1" s="372"/>
      <c r="J1" s="372"/>
      <c r="K1" s="372"/>
      <c r="L1" s="372"/>
      <c r="M1" s="372"/>
      <c r="N1" s="372"/>
    </row>
    <row r="2" spans="1:21" s="173" customFormat="1">
      <c r="A2" s="373"/>
      <c r="B2" s="372"/>
      <c r="C2" s="372"/>
      <c r="D2" s="372"/>
      <c r="E2" s="372"/>
      <c r="F2" s="372"/>
      <c r="G2" s="372"/>
      <c r="H2" s="372"/>
      <c r="I2" s="372"/>
      <c r="J2" s="372"/>
      <c r="K2" s="372"/>
      <c r="L2" s="372"/>
      <c r="M2" s="372"/>
      <c r="N2" s="372"/>
    </row>
    <row r="3" spans="1:21" s="173" customFormat="1" ht="14.9" customHeight="1">
      <c r="A3" s="372"/>
      <c r="B3" s="372"/>
      <c r="C3" s="372"/>
      <c r="D3" s="372"/>
      <c r="E3" s="372"/>
      <c r="F3" s="372"/>
      <c r="G3" s="372"/>
      <c r="H3" s="372"/>
      <c r="I3" s="372"/>
      <c r="J3" s="372"/>
      <c r="K3" s="372"/>
      <c r="L3" s="372"/>
      <c r="M3" s="372"/>
      <c r="N3" s="372"/>
    </row>
    <row r="4" spans="1:21" s="173" customFormat="1" ht="14.9" customHeight="1">
      <c r="A4" s="372"/>
      <c r="B4" s="372"/>
      <c r="C4" s="372"/>
      <c r="D4" s="372"/>
      <c r="E4" s="372"/>
      <c r="F4" s="372"/>
      <c r="G4" s="372"/>
      <c r="H4" s="372"/>
      <c r="I4" s="372"/>
      <c r="J4" s="372"/>
      <c r="K4" s="372"/>
      <c r="L4" s="372"/>
      <c r="M4" s="372"/>
      <c r="N4" s="372"/>
    </row>
    <row r="5" spans="1:21" s="173" customFormat="1" ht="14.9" customHeight="1">
      <c r="A5" s="372"/>
      <c r="B5" s="372"/>
      <c r="C5" s="372"/>
      <c r="D5" s="372"/>
      <c r="E5" s="372"/>
      <c r="F5" s="372"/>
      <c r="G5" s="372"/>
      <c r="H5" s="372"/>
      <c r="I5" s="372"/>
      <c r="J5" s="372"/>
      <c r="K5" s="372"/>
      <c r="L5" s="372"/>
      <c r="M5" s="372"/>
      <c r="N5" s="372"/>
    </row>
    <row r="6" spans="1:21" s="173" customFormat="1" ht="14.9" customHeight="1">
      <c r="A6" s="372"/>
      <c r="B6" s="372"/>
      <c r="C6" s="372"/>
      <c r="D6" s="372"/>
      <c r="E6" s="372"/>
      <c r="F6" s="372"/>
      <c r="G6" s="372"/>
      <c r="H6" s="372"/>
      <c r="I6" s="372"/>
      <c r="J6" s="372"/>
      <c r="K6" s="372"/>
      <c r="L6" s="372"/>
      <c r="M6" s="372"/>
      <c r="N6" s="372"/>
    </row>
    <row r="7" spans="1:21" s="173" customFormat="1">
      <c r="A7" s="372"/>
      <c r="B7" s="372"/>
      <c r="C7" s="372"/>
      <c r="D7" s="372"/>
      <c r="E7" s="372"/>
      <c r="F7" s="372"/>
      <c r="G7" s="372"/>
      <c r="H7" s="372"/>
      <c r="I7" s="372"/>
      <c r="J7" s="372"/>
      <c r="K7" s="372"/>
      <c r="L7" s="372"/>
      <c r="M7" s="372"/>
      <c r="N7" s="372"/>
    </row>
    <row r="8" spans="1:21" s="173" customFormat="1" ht="18" customHeight="1">
      <c r="A8" s="372"/>
      <c r="B8" s="372"/>
      <c r="C8" s="372"/>
      <c r="D8" s="372"/>
      <c r="E8" s="372"/>
      <c r="F8" s="372"/>
      <c r="G8" s="372"/>
      <c r="H8" s="372"/>
      <c r="I8" s="372"/>
      <c r="J8" s="372"/>
      <c r="K8" s="372"/>
      <c r="L8" s="372"/>
      <c r="M8" s="372"/>
      <c r="N8" s="372"/>
      <c r="U8" s="393"/>
    </row>
    <row r="9" spans="1:21" s="173" customFormat="1" ht="18.649999999999999" customHeight="1">
      <c r="A9" s="197" t="s">
        <v>1501</v>
      </c>
      <c r="N9" s="200" t="s">
        <v>1502</v>
      </c>
    </row>
    <row r="10" spans="1:21" ht="27" customHeight="1">
      <c r="A10" s="203"/>
      <c r="B10" s="195"/>
      <c r="C10" s="195"/>
      <c r="D10" s="207" t="s">
        <v>482</v>
      </c>
      <c r="E10" s="207" t="s">
        <v>483</v>
      </c>
      <c r="F10" s="207" t="s">
        <v>484</v>
      </c>
      <c r="G10" s="434" t="s">
        <v>1320</v>
      </c>
      <c r="H10" s="434" t="s">
        <v>822</v>
      </c>
      <c r="I10" s="434" t="s">
        <v>823</v>
      </c>
      <c r="J10" s="434" t="s">
        <v>819</v>
      </c>
      <c r="K10" s="434" t="s">
        <v>1321</v>
      </c>
      <c r="L10" s="207" t="s">
        <v>485</v>
      </c>
      <c r="M10" s="207"/>
      <c r="N10" s="195"/>
    </row>
    <row r="11" spans="1:21">
      <c r="A11" s="488" t="s">
        <v>52</v>
      </c>
      <c r="B11" s="198"/>
      <c r="C11" s="201" t="s">
        <v>480</v>
      </c>
      <c r="D11" s="201" t="s">
        <v>481</v>
      </c>
      <c r="E11" s="201" t="s">
        <v>1324</v>
      </c>
      <c r="F11" s="201" t="s">
        <v>481</v>
      </c>
      <c r="G11" s="201" t="s">
        <v>481</v>
      </c>
      <c r="H11" s="201" t="s">
        <v>481</v>
      </c>
      <c r="I11" s="201" t="s">
        <v>1324</v>
      </c>
      <c r="J11" s="201" t="s">
        <v>481</v>
      </c>
      <c r="K11" s="201" t="s">
        <v>481</v>
      </c>
      <c r="L11" s="201" t="s">
        <v>481</v>
      </c>
      <c r="M11" s="201" t="s">
        <v>1</v>
      </c>
      <c r="N11" s="195"/>
    </row>
    <row r="12" spans="1:21">
      <c r="A12" s="199" t="s">
        <v>850</v>
      </c>
      <c r="B12" s="196"/>
      <c r="C12" s="202">
        <v>1</v>
      </c>
      <c r="D12" s="204">
        <v>1.7651792800000001</v>
      </c>
      <c r="E12" s="205">
        <v>6.2154199999999951E-2</v>
      </c>
      <c r="F12" s="205">
        <v>0</v>
      </c>
      <c r="G12" s="205">
        <v>0.41355999999999998</v>
      </c>
      <c r="H12" s="205">
        <v>1.7651792800000001</v>
      </c>
      <c r="I12" s="205">
        <v>0.10679252000000025</v>
      </c>
      <c r="J12" s="205">
        <v>7.0999999999999994E-2</v>
      </c>
      <c r="K12" s="205">
        <v>0.49269382</v>
      </c>
      <c r="L12" s="507">
        <v>3.5748354999999996E-2</v>
      </c>
      <c r="M12" s="206">
        <v>65</v>
      </c>
      <c r="N12" s="195"/>
    </row>
    <row r="13" spans="1:21">
      <c r="A13" s="199" t="s">
        <v>810</v>
      </c>
      <c r="B13" s="196"/>
      <c r="C13" s="202">
        <v>2</v>
      </c>
      <c r="D13" s="204">
        <v>346.26100779280006</v>
      </c>
      <c r="E13" s="205">
        <v>3.0004764512000381</v>
      </c>
      <c r="F13" s="205">
        <v>-6.9753638499999999</v>
      </c>
      <c r="G13" s="205">
        <v>-293.43903398000003</v>
      </c>
      <c r="H13" s="205">
        <v>16.191410940000001</v>
      </c>
      <c r="I13" s="205">
        <v>-1.5698552400000003</v>
      </c>
      <c r="J13" s="205">
        <v>-1.8774083799999999</v>
      </c>
      <c r="K13" s="205">
        <v>-16.462790569999999</v>
      </c>
      <c r="L13" s="507">
        <v>0.54061639000000017</v>
      </c>
      <c r="M13" s="206">
        <v>59</v>
      </c>
      <c r="N13" s="195"/>
    </row>
    <row r="14" spans="1:21">
      <c r="A14" s="199" t="s">
        <v>1424</v>
      </c>
      <c r="B14" s="196"/>
      <c r="C14" s="202">
        <v>3</v>
      </c>
      <c r="D14" s="204">
        <v>156.9893423</v>
      </c>
      <c r="E14" s="205">
        <v>33.535747080000007</v>
      </c>
      <c r="F14" s="205">
        <v>32.696964649999998</v>
      </c>
      <c r="G14" s="205">
        <v>123.31359648</v>
      </c>
      <c r="H14" s="205">
        <v>56.4846</v>
      </c>
      <c r="I14" s="205">
        <v>24.194099999999999</v>
      </c>
      <c r="J14" s="205">
        <v>24.104099999999999</v>
      </c>
      <c r="K14" s="205">
        <v>67.742099999999994</v>
      </c>
      <c r="L14" s="507">
        <v>14.113180230000003</v>
      </c>
      <c r="M14" s="206">
        <v>1484</v>
      </c>
      <c r="N14" s="195"/>
    </row>
    <row r="15" spans="1:21">
      <c r="A15" s="199" t="s">
        <v>628</v>
      </c>
      <c r="B15" s="196"/>
      <c r="C15" s="202">
        <v>2</v>
      </c>
      <c r="D15" s="204">
        <v>593.51855351999995</v>
      </c>
      <c r="E15" s="205">
        <v>19.031633969999969</v>
      </c>
      <c r="F15" s="205">
        <v>24.696773359999998</v>
      </c>
      <c r="G15" s="205">
        <v>202.63012818999999</v>
      </c>
      <c r="H15" s="205">
        <v>518.46200879999992</v>
      </c>
      <c r="I15" s="205">
        <v>48.632847389999959</v>
      </c>
      <c r="J15" s="205">
        <v>38.452006570000002</v>
      </c>
      <c r="K15" s="205">
        <v>191.5065271</v>
      </c>
      <c r="L15" s="507">
        <v>29.710563095000005</v>
      </c>
      <c r="M15" s="206">
        <v>1807</v>
      </c>
      <c r="N15" s="195"/>
    </row>
    <row r="16" spans="1:21">
      <c r="A16" s="199" t="s">
        <v>852</v>
      </c>
      <c r="B16" s="196"/>
      <c r="C16" s="202">
        <v>2</v>
      </c>
      <c r="D16" s="204">
        <v>251.31622552000002</v>
      </c>
      <c r="E16" s="205">
        <v>-16.581513804999993</v>
      </c>
      <c r="F16" s="205">
        <v>-6.5800260000000002</v>
      </c>
      <c r="G16" s="205">
        <v>-33.019359999999999</v>
      </c>
      <c r="H16" s="205">
        <v>253.00222552000002</v>
      </c>
      <c r="I16" s="205">
        <v>-16.266042614999996</v>
      </c>
      <c r="J16" s="205">
        <v>-12.28</v>
      </c>
      <c r="K16" s="205">
        <v>-37.606548295000003</v>
      </c>
      <c r="L16" s="507">
        <v>11.041523680000001</v>
      </c>
      <c r="M16" s="206">
        <v>428</v>
      </c>
      <c r="N16" s="195"/>
    </row>
    <row r="17" spans="1:15">
      <c r="A17" s="199" t="s">
        <v>1294</v>
      </c>
      <c r="B17" s="196"/>
      <c r="C17" s="202">
        <v>1</v>
      </c>
      <c r="D17" s="204">
        <v>8.44903431</v>
      </c>
      <c r="E17" s="205">
        <v>-1.0082382299999986</v>
      </c>
      <c r="F17" s="205">
        <v>-0.97005399999999997</v>
      </c>
      <c r="G17" s="205">
        <v>-8.4194040000000001</v>
      </c>
      <c r="H17" s="205">
        <v>8.4954654999999999</v>
      </c>
      <c r="I17" s="205">
        <v>-2.2203715700000002</v>
      </c>
      <c r="J17" s="205">
        <v>-2.2203715700000002</v>
      </c>
      <c r="K17" s="205">
        <v>-9.7214259800000011</v>
      </c>
      <c r="L17" s="507">
        <v>0.97139628</v>
      </c>
      <c r="M17" s="206">
        <v>30</v>
      </c>
      <c r="N17" s="195"/>
    </row>
    <row r="18" spans="1:15">
      <c r="A18" s="199" t="s">
        <v>809</v>
      </c>
      <c r="B18" s="196"/>
      <c r="C18" s="202">
        <v>1</v>
      </c>
      <c r="D18" s="204">
        <v>148.03689920000002</v>
      </c>
      <c r="E18" s="205">
        <v>-1.0357465999999642</v>
      </c>
      <c r="F18" s="205">
        <v>-1.3898415</v>
      </c>
      <c r="G18" s="205">
        <v>-29.855232000000001</v>
      </c>
      <c r="H18" s="205">
        <v>147.75717599999999</v>
      </c>
      <c r="I18" s="205">
        <v>-3.0540105</v>
      </c>
      <c r="J18" s="205">
        <v>-3.4127999999999998</v>
      </c>
      <c r="K18" s="205">
        <v>-31.928011390000002</v>
      </c>
      <c r="L18" s="507">
        <v>5.2086840050000012</v>
      </c>
      <c r="M18" s="206">
        <v>504</v>
      </c>
      <c r="N18" s="195"/>
    </row>
    <row r="19" spans="1:15">
      <c r="A19" s="199" t="s">
        <v>736</v>
      </c>
      <c r="B19" s="196"/>
      <c r="C19" s="202">
        <v>2</v>
      </c>
      <c r="D19" s="204">
        <v>455.85989539999997</v>
      </c>
      <c r="E19" s="205">
        <v>9.9296464649999958</v>
      </c>
      <c r="F19" s="205">
        <v>1.4772860000000001</v>
      </c>
      <c r="G19" s="205">
        <v>15.388112</v>
      </c>
      <c r="H19" s="205">
        <v>444.41177959000004</v>
      </c>
      <c r="I19" s="205">
        <v>15.172974950000086</v>
      </c>
      <c r="J19" s="205">
        <v>7.3912135100000009</v>
      </c>
      <c r="K19" s="205">
        <v>22.183026549999997</v>
      </c>
      <c r="L19" s="507">
        <v>12.504388085000002</v>
      </c>
      <c r="M19" s="206">
        <v>2027</v>
      </c>
      <c r="N19" s="195"/>
    </row>
    <row r="20" spans="1:15">
      <c r="A20" s="199" t="s">
        <v>362</v>
      </c>
      <c r="B20" s="196"/>
      <c r="C20" s="202">
        <v>4</v>
      </c>
      <c r="D20" s="204">
        <v>1415.2355161870159</v>
      </c>
      <c r="E20" s="205">
        <v>-29.236717660465999</v>
      </c>
      <c r="F20" s="205">
        <v>15.421715299999997</v>
      </c>
      <c r="G20" s="205">
        <v>62.971524000000009</v>
      </c>
      <c r="H20" s="205">
        <v>62.595085590000004</v>
      </c>
      <c r="I20" s="205">
        <v>12.669988170000002</v>
      </c>
      <c r="J20" s="205">
        <v>13.058718579999999</v>
      </c>
      <c r="K20" s="205">
        <v>56.107539759999995</v>
      </c>
      <c r="L20" s="507">
        <v>5.8884701300000009</v>
      </c>
      <c r="M20" s="206">
        <v>680</v>
      </c>
      <c r="N20" s="195"/>
    </row>
    <row r="21" spans="1:15">
      <c r="A21" s="199" t="s">
        <v>1388</v>
      </c>
      <c r="B21" s="196"/>
      <c r="C21" s="202">
        <v>1</v>
      </c>
      <c r="D21" s="204">
        <v>134.12700899999999</v>
      </c>
      <c r="E21" s="205">
        <v>-8.7400064699999991</v>
      </c>
      <c r="F21" s="205">
        <v>-6.1681999999999997</v>
      </c>
      <c r="G21" s="205">
        <v>138.68150215</v>
      </c>
      <c r="H21" s="205">
        <v>7.6717934999999997</v>
      </c>
      <c r="I21" s="205">
        <v>0.19479150000000001</v>
      </c>
      <c r="J21" s="205">
        <v>0.19479150000000001</v>
      </c>
      <c r="K21" s="205">
        <v>7.895559089999999</v>
      </c>
      <c r="L21" s="507">
        <v>0.34547660000000002</v>
      </c>
      <c r="M21" s="206">
        <v>4</v>
      </c>
      <c r="N21" s="195"/>
    </row>
    <row r="22" spans="1:15">
      <c r="A22" s="199" t="s">
        <v>858</v>
      </c>
      <c r="B22" s="196"/>
      <c r="C22" s="202">
        <v>109</v>
      </c>
      <c r="D22" s="204">
        <v>77252.332326239979</v>
      </c>
      <c r="E22" s="205">
        <v>1615.8413727600023</v>
      </c>
      <c r="F22" s="205">
        <v>1531.365346</v>
      </c>
      <c r="G22" s="205">
        <v>15995.59151</v>
      </c>
      <c r="H22" s="205">
        <v>77354.878058100003</v>
      </c>
      <c r="I22" s="205">
        <v>4350.8363025800018</v>
      </c>
      <c r="J22" s="205">
        <v>3160.1504675199999</v>
      </c>
      <c r="K22" s="205">
        <v>16531.167039294993</v>
      </c>
      <c r="L22" s="507">
        <v>6669.764096370468</v>
      </c>
      <c r="M22" s="206">
        <v>529355</v>
      </c>
      <c r="N22" s="195"/>
    </row>
    <row r="23" spans="1:15">
      <c r="A23" s="199" t="s">
        <v>1316</v>
      </c>
      <c r="B23" s="196"/>
      <c r="C23" s="202">
        <v>1</v>
      </c>
      <c r="D23" s="204">
        <v>217.30847615449997</v>
      </c>
      <c r="E23" s="205">
        <v>9.7034027240179785</v>
      </c>
      <c r="F23" s="205">
        <v>6.5799673800000003</v>
      </c>
      <c r="G23" s="205">
        <v>46.39862609</v>
      </c>
      <c r="H23" s="205">
        <v>1.03266857</v>
      </c>
      <c r="I23" s="205">
        <v>0.30944032999999999</v>
      </c>
      <c r="J23" s="205">
        <v>0.29426405</v>
      </c>
      <c r="K23" s="205">
        <v>1.1961126</v>
      </c>
      <c r="L23" s="507">
        <v>6.9051340000000003E-2</v>
      </c>
      <c r="M23" s="206">
        <v>4</v>
      </c>
      <c r="N23" s="195"/>
    </row>
    <row r="24" spans="1:15">
      <c r="A24" s="199" t="s">
        <v>711</v>
      </c>
      <c r="B24" s="196"/>
      <c r="C24" s="202">
        <v>2</v>
      </c>
      <c r="D24" s="204">
        <v>79.131891640000006</v>
      </c>
      <c r="E24" s="205">
        <v>-4.7435705599999984</v>
      </c>
      <c r="F24" s="205">
        <v>-3.3522398199999999</v>
      </c>
      <c r="G24" s="205">
        <v>-54.163730000000001</v>
      </c>
      <c r="H24" s="205">
        <v>20.799048299999999</v>
      </c>
      <c r="I24" s="205">
        <v>-1.5096315200000006</v>
      </c>
      <c r="J24" s="205">
        <v>-2.0830000000000002</v>
      </c>
      <c r="K24" s="205">
        <v>-10.673609283999998</v>
      </c>
      <c r="L24" s="507">
        <v>1.04770476</v>
      </c>
      <c r="M24" s="206">
        <v>40</v>
      </c>
      <c r="N24" s="195"/>
    </row>
    <row r="25" spans="1:15">
      <c r="A25" s="199" t="s">
        <v>1254</v>
      </c>
      <c r="B25" s="196"/>
      <c r="C25" s="202">
        <v>3</v>
      </c>
      <c r="D25" s="204">
        <v>3059.1563844099996</v>
      </c>
      <c r="E25" s="205">
        <v>-84.074900640000223</v>
      </c>
      <c r="F25" s="205">
        <v>49.497143000000001</v>
      </c>
      <c r="G25" s="205">
        <v>377.50581099999999</v>
      </c>
      <c r="H25" s="205">
        <v>111.409106435</v>
      </c>
      <c r="I25" s="205">
        <v>13.202777615000006</v>
      </c>
      <c r="J25" s="205">
        <v>20.018999999999998</v>
      </c>
      <c r="K25" s="205">
        <v>85.733023219999993</v>
      </c>
      <c r="L25" s="507">
        <v>8.2512089600000031</v>
      </c>
      <c r="M25" s="206">
        <v>622</v>
      </c>
      <c r="N25" s="195"/>
    </row>
    <row r="26" spans="1:15">
      <c r="A26" s="199" t="s">
        <v>1469</v>
      </c>
      <c r="B26" s="196"/>
      <c r="C26" s="202">
        <v>2</v>
      </c>
      <c r="D26" s="204">
        <v>0.39860000000000001</v>
      </c>
      <c r="E26" s="205">
        <v>-2.1999999999999711E-3</v>
      </c>
      <c r="F26" s="205">
        <v>0</v>
      </c>
      <c r="G26" s="205">
        <v>0.4</v>
      </c>
      <c r="H26" s="205">
        <v>0.39860000000000001</v>
      </c>
      <c r="I26" s="205">
        <v>-3.8999999999999998E-3</v>
      </c>
      <c r="J26" s="205">
        <v>0</v>
      </c>
      <c r="K26" s="205">
        <v>0.40250000000000002</v>
      </c>
      <c r="L26" s="507">
        <v>2.0010000000000002E-3</v>
      </c>
      <c r="M26" s="206">
        <v>1</v>
      </c>
      <c r="N26" s="195"/>
    </row>
    <row r="27" spans="1:15">
      <c r="A27" s="199" t="s">
        <v>1459</v>
      </c>
      <c r="B27" s="196"/>
      <c r="C27" s="202">
        <v>1</v>
      </c>
      <c r="D27" s="204">
        <v>0.94826245999999992</v>
      </c>
      <c r="E27" s="205">
        <v>-2.2422930000000053E-2</v>
      </c>
      <c r="F27" s="205">
        <v>0</v>
      </c>
      <c r="G27" s="205">
        <v>0.97822273999999998</v>
      </c>
      <c r="H27" s="205">
        <v>0.81703999999999999</v>
      </c>
      <c r="I27" s="205">
        <v>0.28189999999999998</v>
      </c>
      <c r="J27" s="205">
        <v>0.2918</v>
      </c>
      <c r="K27" s="205">
        <v>1.1382399999999999</v>
      </c>
      <c r="L27" s="507">
        <v>0.26138876</v>
      </c>
      <c r="M27" s="206">
        <v>19</v>
      </c>
      <c r="N27" s="195"/>
    </row>
    <row r="28" spans="1:15">
      <c r="A28" s="199" t="s">
        <v>728</v>
      </c>
      <c r="B28" s="196"/>
      <c r="C28" s="202">
        <v>1</v>
      </c>
      <c r="D28" s="204">
        <v>78.97514009999999</v>
      </c>
      <c r="E28" s="205">
        <v>2.474307449999988</v>
      </c>
      <c r="F28" s="205">
        <v>1.818567</v>
      </c>
      <c r="G28" s="205">
        <v>18.494726</v>
      </c>
      <c r="H28" s="205">
        <v>78.971455200000008</v>
      </c>
      <c r="I28" s="205">
        <v>3.3607405400000068</v>
      </c>
      <c r="J28" s="205">
        <v>3.1269231</v>
      </c>
      <c r="K28" s="205">
        <v>19.329495649999998</v>
      </c>
      <c r="L28" s="507">
        <v>3.70229703</v>
      </c>
      <c r="M28" s="206">
        <v>215</v>
      </c>
      <c r="N28" s="195"/>
    </row>
    <row r="29" spans="1:15">
      <c r="A29" s="199" t="s">
        <v>1024</v>
      </c>
      <c r="B29" s="196"/>
      <c r="C29" s="202">
        <v>1</v>
      </c>
      <c r="D29" s="204">
        <v>44.532719</v>
      </c>
      <c r="E29" s="205">
        <v>3.9718371000000015</v>
      </c>
      <c r="F29" s="205">
        <v>0</v>
      </c>
      <c r="G29" s="205">
        <v>2.8985305000000001</v>
      </c>
      <c r="H29" s="205">
        <v>44.452170000000002</v>
      </c>
      <c r="I29" s="205">
        <v>10.349289000000001</v>
      </c>
      <c r="J29" s="205">
        <v>0</v>
      </c>
      <c r="K29" s="205">
        <v>2.9063557100000001</v>
      </c>
      <c r="L29" s="507">
        <v>1.2484472900000003</v>
      </c>
      <c r="M29" s="206">
        <v>379</v>
      </c>
      <c r="N29" s="195"/>
    </row>
    <row r="30" spans="1:15">
      <c r="A30" s="199" t="s">
        <v>1297</v>
      </c>
      <c r="B30" s="196"/>
      <c r="C30" s="202">
        <v>6</v>
      </c>
      <c r="D30" s="204">
        <v>20688.6877722258</v>
      </c>
      <c r="E30" s="205">
        <v>118.72320296549893</v>
      </c>
      <c r="F30" s="205">
        <v>213.19061231000001</v>
      </c>
      <c r="G30" s="205">
        <v>1602.6064662700001</v>
      </c>
      <c r="H30" s="205">
        <v>990.59881709999991</v>
      </c>
      <c r="I30" s="205">
        <v>130.03980967999999</v>
      </c>
      <c r="J30" s="205">
        <v>119.11909850000001</v>
      </c>
      <c r="K30" s="205">
        <v>500.96845450000001</v>
      </c>
      <c r="L30" s="507">
        <v>80.328336812599971</v>
      </c>
      <c r="M30" s="206">
        <v>5197</v>
      </c>
      <c r="N30" s="195"/>
      <c r="O30" s="57"/>
    </row>
    <row r="31" spans="1:15">
      <c r="A31" s="199" t="s">
        <v>851</v>
      </c>
      <c r="B31" s="196"/>
      <c r="C31" s="202">
        <v>1</v>
      </c>
      <c r="D31" s="204">
        <v>37.795811</v>
      </c>
      <c r="E31" s="205">
        <v>0.47431319999999555</v>
      </c>
      <c r="F31" s="205">
        <v>-0.41845500000000002</v>
      </c>
      <c r="G31" s="205">
        <v>-2.8584384200000001</v>
      </c>
      <c r="H31" s="205">
        <v>36.6101375</v>
      </c>
      <c r="I31" s="205">
        <v>0.44641500000000001</v>
      </c>
      <c r="J31" s="205">
        <v>-0.42499999999999999</v>
      </c>
      <c r="K31" s="205">
        <v>-3.0199210000000001</v>
      </c>
      <c r="L31" s="507">
        <v>0.14944214</v>
      </c>
      <c r="M31" s="206">
        <v>51</v>
      </c>
      <c r="N31" s="195"/>
      <c r="O31" s="57"/>
    </row>
    <row r="32" spans="1:15">
      <c r="A32" s="199" t="s">
        <v>1354</v>
      </c>
      <c r="B32" s="196"/>
      <c r="C32" s="202">
        <v>7</v>
      </c>
      <c r="D32" s="204">
        <v>96.244539250000003</v>
      </c>
      <c r="E32" s="205">
        <v>6.7020813100000005</v>
      </c>
      <c r="F32" s="205">
        <v>2.0511149999999998</v>
      </c>
      <c r="G32" s="205">
        <v>28.190857000000001</v>
      </c>
      <c r="H32" s="205">
        <v>96.210973490000001</v>
      </c>
      <c r="I32" s="205">
        <v>-736.47759286000019</v>
      </c>
      <c r="J32" s="205">
        <v>3.7239072800000002</v>
      </c>
      <c r="K32" s="205">
        <v>90.88849175</v>
      </c>
      <c r="L32" s="507">
        <v>7.62540365</v>
      </c>
      <c r="M32" s="206">
        <v>1052</v>
      </c>
      <c r="N32" s="195"/>
    </row>
    <row r="33" spans="1:14">
      <c r="A33" s="199" t="s">
        <v>363</v>
      </c>
      <c r="B33" s="196"/>
      <c r="C33" s="202">
        <v>5</v>
      </c>
      <c r="D33" s="204">
        <v>212.72655210000002</v>
      </c>
      <c r="E33" s="205">
        <v>-7.6786340899999805</v>
      </c>
      <c r="F33" s="205">
        <v>-7.6853090000000002</v>
      </c>
      <c r="G33" s="205">
        <v>-16.528625330000001</v>
      </c>
      <c r="H33" s="205">
        <v>212.56091951999997</v>
      </c>
      <c r="I33" s="205">
        <v>-6.8449000899999959</v>
      </c>
      <c r="J33" s="205">
        <v>-4.9285175199999998</v>
      </c>
      <c r="K33" s="205">
        <v>-14.93628601</v>
      </c>
      <c r="L33" s="507">
        <v>24.683401385000007</v>
      </c>
      <c r="M33" s="206">
        <v>2173</v>
      </c>
      <c r="N33" s="195"/>
    </row>
    <row r="34" spans="1:14">
      <c r="A34" s="199" t="s">
        <v>788</v>
      </c>
      <c r="B34" s="196"/>
      <c r="C34" s="202">
        <v>3</v>
      </c>
      <c r="D34" s="204">
        <v>674.86841921999996</v>
      </c>
      <c r="E34" s="205">
        <v>11.155288390000031</v>
      </c>
      <c r="F34" s="205">
        <v>18.404761140000002</v>
      </c>
      <c r="G34" s="205">
        <v>310.97665576999998</v>
      </c>
      <c r="H34" s="205">
        <v>310.217292305</v>
      </c>
      <c r="I34" s="205">
        <v>28.715963264999999</v>
      </c>
      <c r="J34" s="205">
        <v>18.778470445</v>
      </c>
      <c r="K34" s="205">
        <v>193.81548198000002</v>
      </c>
      <c r="L34" s="507">
        <v>22.286452177499999</v>
      </c>
      <c r="M34" s="206">
        <v>2532</v>
      </c>
      <c r="N34" s="195"/>
    </row>
    <row r="35" spans="1:14">
      <c r="A35" s="199" t="s">
        <v>1252</v>
      </c>
      <c r="B35" s="196"/>
      <c r="C35" s="202">
        <v>3</v>
      </c>
      <c r="D35" s="204">
        <v>242.07138359500001</v>
      </c>
      <c r="E35" s="205">
        <v>-15.469780314999975</v>
      </c>
      <c r="F35" s="205">
        <v>5.4368129999999999</v>
      </c>
      <c r="G35" s="205">
        <v>69.547476000000003</v>
      </c>
      <c r="H35" s="205">
        <v>25.523941670000003</v>
      </c>
      <c r="I35" s="205">
        <v>0.82099472999999856</v>
      </c>
      <c r="J35" s="205">
        <v>1.9636430649999999</v>
      </c>
      <c r="K35" s="205">
        <v>19.096290974999999</v>
      </c>
      <c r="L35" s="507">
        <v>7.1510472100000007</v>
      </c>
      <c r="M35" s="206">
        <v>326</v>
      </c>
      <c r="N35" s="195"/>
    </row>
    <row r="36" spans="1:14">
      <c r="A36" s="199" t="s">
        <v>1056</v>
      </c>
      <c r="B36" s="196"/>
      <c r="C36" s="202">
        <v>4</v>
      </c>
      <c r="D36" s="204">
        <v>1584.2840885500002</v>
      </c>
      <c r="E36" s="205">
        <v>-19.355230324999912</v>
      </c>
      <c r="F36" s="205">
        <v>-6.7547969999999999</v>
      </c>
      <c r="G36" s="205">
        <v>-184.77721</v>
      </c>
      <c r="H36" s="205">
        <v>52.353372324999995</v>
      </c>
      <c r="I36" s="205">
        <v>-13.538974219999995</v>
      </c>
      <c r="J36" s="205">
        <v>-12.015789809999999</v>
      </c>
      <c r="K36" s="205">
        <v>10.466684470000006</v>
      </c>
      <c r="L36" s="507">
        <v>18.614137643500001</v>
      </c>
      <c r="M36" s="206">
        <v>258</v>
      </c>
      <c r="N36" s="195"/>
    </row>
    <row r="37" spans="1:14">
      <c r="A37" s="199" t="s">
        <v>1157</v>
      </c>
      <c r="B37" s="196"/>
      <c r="C37" s="202">
        <v>2</v>
      </c>
      <c r="D37" s="204">
        <v>290.83747318000002</v>
      </c>
      <c r="E37" s="205">
        <v>-28.427504679999963</v>
      </c>
      <c r="F37" s="205">
        <v>7.8592500000000003</v>
      </c>
      <c r="G37" s="205">
        <v>140.68736579</v>
      </c>
      <c r="H37" s="205">
        <v>289.79064843999998</v>
      </c>
      <c r="I37" s="205">
        <v>-5.6085672200000101</v>
      </c>
      <c r="J37" s="205">
        <v>11.67825</v>
      </c>
      <c r="K37" s="205">
        <v>147.43987031</v>
      </c>
      <c r="L37" s="507">
        <v>16.688090760000001</v>
      </c>
      <c r="M37" s="206">
        <v>576</v>
      </c>
      <c r="N37" s="195"/>
    </row>
    <row r="38" spans="1:14">
      <c r="A38" s="199" t="s">
        <v>761</v>
      </c>
      <c r="B38" s="196"/>
      <c r="C38" s="202">
        <v>50</v>
      </c>
      <c r="D38" s="204">
        <v>16997.644432000001</v>
      </c>
      <c r="E38" s="205">
        <v>5.3464401099996088</v>
      </c>
      <c r="F38" s="205">
        <v>249.40339299999999</v>
      </c>
      <c r="G38" s="205">
        <v>3061.5700913999999</v>
      </c>
      <c r="H38" s="205">
        <v>16951.505585010003</v>
      </c>
      <c r="I38" s="205">
        <v>1075.8492779400001</v>
      </c>
      <c r="J38" s="205">
        <v>402.83400839000006</v>
      </c>
      <c r="K38" s="205">
        <v>3167.6641409749996</v>
      </c>
      <c r="L38" s="507">
        <v>1252.8127446044</v>
      </c>
      <c r="M38" s="206">
        <v>158378</v>
      </c>
      <c r="N38" s="195"/>
    </row>
    <row r="39" spans="1:14">
      <c r="A39" s="199" t="s">
        <v>787</v>
      </c>
      <c r="B39" s="196"/>
      <c r="C39" s="202">
        <v>3</v>
      </c>
      <c r="D39" s="204">
        <v>85.113203349999992</v>
      </c>
      <c r="E39" s="205">
        <v>10.329874579999998</v>
      </c>
      <c r="F39" s="205">
        <v>8.7270123399999999</v>
      </c>
      <c r="G39" s="205">
        <v>25.259765100000003</v>
      </c>
      <c r="H39" s="205">
        <v>27.780399559999999</v>
      </c>
      <c r="I39" s="205">
        <v>0.51705957499999922</v>
      </c>
      <c r="J39" s="205">
        <v>2.3741199999999952E-3</v>
      </c>
      <c r="K39" s="205">
        <v>9.6703424450000011</v>
      </c>
      <c r="L39" s="507">
        <v>0.28464301250000001</v>
      </c>
      <c r="M39" s="206">
        <v>493</v>
      </c>
      <c r="N39" s="195"/>
    </row>
    <row r="40" spans="1:14">
      <c r="A40" s="199" t="s">
        <v>675</v>
      </c>
      <c r="B40" s="196"/>
      <c r="C40" s="202">
        <v>1</v>
      </c>
      <c r="D40" s="204">
        <v>3366.3661757099999</v>
      </c>
      <c r="E40" s="205">
        <v>128.77908246000004</v>
      </c>
      <c r="F40" s="205">
        <v>-33.688341969999996</v>
      </c>
      <c r="G40" s="205">
        <v>9.0958246800000229</v>
      </c>
      <c r="H40" s="205">
        <v>1063.9054655099999</v>
      </c>
      <c r="I40" s="205">
        <v>94.76877671000004</v>
      </c>
      <c r="J40" s="205">
        <v>-10.79789832</v>
      </c>
      <c r="K40" s="205">
        <v>140.81926453</v>
      </c>
      <c r="L40" s="507">
        <v>35.867917904999999</v>
      </c>
      <c r="M40" s="206">
        <v>3576</v>
      </c>
      <c r="N40" s="195"/>
    </row>
    <row r="41" spans="1:14">
      <c r="A41" s="199" t="s">
        <v>1296</v>
      </c>
      <c r="B41" s="196"/>
      <c r="C41" s="202">
        <v>2</v>
      </c>
      <c r="D41" s="204">
        <v>21.372546399999997</v>
      </c>
      <c r="E41" s="205">
        <v>-4.7470605800000003</v>
      </c>
      <c r="F41" s="205">
        <v>-4.5342840000000004</v>
      </c>
      <c r="G41" s="205">
        <v>7.0638589999999999</v>
      </c>
      <c r="H41" s="205">
        <v>21.074216099999997</v>
      </c>
      <c r="I41" s="205">
        <v>-4.8764034600000024</v>
      </c>
      <c r="J41" s="205">
        <v>-4.84056234</v>
      </c>
      <c r="K41" s="205">
        <v>7.4544720800000004</v>
      </c>
      <c r="L41" s="507">
        <v>5.3560199600000002</v>
      </c>
      <c r="M41" s="206">
        <v>107</v>
      </c>
      <c r="N41" s="195"/>
    </row>
    <row r="42" spans="1:14">
      <c r="A42" s="199" t="s">
        <v>544</v>
      </c>
      <c r="B42" s="196"/>
      <c r="C42" s="202">
        <v>4</v>
      </c>
      <c r="D42" s="204">
        <v>265.58699264000001</v>
      </c>
      <c r="E42" s="205">
        <v>-20.239504989999986</v>
      </c>
      <c r="F42" s="205">
        <v>-2.8661759999999998</v>
      </c>
      <c r="G42" s="205">
        <v>-9.6791979999999995</v>
      </c>
      <c r="H42" s="205">
        <v>231.60133032000002</v>
      </c>
      <c r="I42" s="205">
        <v>-7.2730236999999809</v>
      </c>
      <c r="J42" s="205">
        <v>-2.7512365000000001</v>
      </c>
      <c r="K42" s="205">
        <v>-7.401387269999999</v>
      </c>
      <c r="L42" s="507">
        <v>4.9069023900000008</v>
      </c>
      <c r="M42" s="206">
        <v>443</v>
      </c>
      <c r="N42" s="195"/>
    </row>
    <row r="43" spans="1:14">
      <c r="A43" s="199" t="s">
        <v>110</v>
      </c>
      <c r="B43" s="196"/>
      <c r="C43" s="202">
        <v>52</v>
      </c>
      <c r="D43" s="204">
        <v>66103.162866080005</v>
      </c>
      <c r="E43" s="205">
        <v>1721.7004938599976</v>
      </c>
      <c r="F43" s="205">
        <v>1403.7796129999999</v>
      </c>
      <c r="G43" s="205">
        <v>10483.664645999999</v>
      </c>
      <c r="H43" s="205">
        <v>65951.517671230002</v>
      </c>
      <c r="I43" s="205">
        <v>3222.3182697599973</v>
      </c>
      <c r="J43" s="205">
        <v>2346.3822822800003</v>
      </c>
      <c r="K43" s="205">
        <v>11493.370475319998</v>
      </c>
      <c r="L43" s="507">
        <v>4420.8623342333003</v>
      </c>
      <c r="M43" s="206">
        <v>314284</v>
      </c>
      <c r="N43" s="195"/>
    </row>
    <row r="44" spans="1:14">
      <c r="A44" s="199" t="s">
        <v>436</v>
      </c>
      <c r="B44" s="196"/>
      <c r="C44" s="202">
        <v>2</v>
      </c>
      <c r="D44" s="204">
        <v>7.1923453100000003</v>
      </c>
      <c r="E44" s="205">
        <v>0.20766589999999943</v>
      </c>
      <c r="F44" s="205">
        <v>0.25022875</v>
      </c>
      <c r="G44" s="205">
        <v>3.2992863799999999</v>
      </c>
      <c r="H44" s="205">
        <v>7.1923453100000003</v>
      </c>
      <c r="I44" s="205">
        <v>0.23803003000000025</v>
      </c>
      <c r="J44" s="205">
        <v>0.25080047999999999</v>
      </c>
      <c r="K44" s="205">
        <v>3.3332408600000005</v>
      </c>
      <c r="L44" s="507">
        <v>1.1810433800000002</v>
      </c>
      <c r="M44" s="206">
        <v>62</v>
      </c>
      <c r="N44" s="195"/>
    </row>
    <row r="45" spans="1:14">
      <c r="A45" s="199" t="s">
        <v>1295</v>
      </c>
      <c r="B45" s="196"/>
      <c r="C45" s="202">
        <v>13</v>
      </c>
      <c r="D45" s="204">
        <v>517.70772841999997</v>
      </c>
      <c r="E45" s="205">
        <v>27.101398069999991</v>
      </c>
      <c r="F45" s="205">
        <v>16.421099000000002</v>
      </c>
      <c r="G45" s="205">
        <v>125.8515791</v>
      </c>
      <c r="H45" s="205">
        <v>517.47414411</v>
      </c>
      <c r="I45" s="205">
        <v>47.571952830000022</v>
      </c>
      <c r="J45" s="205">
        <v>41.908333390000003</v>
      </c>
      <c r="K45" s="205">
        <v>166.51327215999999</v>
      </c>
      <c r="L45" s="507">
        <v>100.96475046000002</v>
      </c>
      <c r="M45" s="206">
        <v>6145</v>
      </c>
      <c r="N45" s="195"/>
    </row>
    <row r="46" spans="1:14">
      <c r="A46" s="199" t="s">
        <v>937</v>
      </c>
      <c r="B46" s="196"/>
      <c r="C46" s="202">
        <v>2</v>
      </c>
      <c r="D46" s="204">
        <v>525.59101730999998</v>
      </c>
      <c r="E46" s="205">
        <v>-17.979658499999999</v>
      </c>
      <c r="F46" s="205">
        <v>-1.16835131</v>
      </c>
      <c r="G46" s="205">
        <v>160.49969661</v>
      </c>
      <c r="H46" s="205">
        <v>138.67250418</v>
      </c>
      <c r="I46" s="205">
        <v>0.69702984000000356</v>
      </c>
      <c r="J46" s="205">
        <v>6.9817380000000068E-2</v>
      </c>
      <c r="K46" s="205">
        <v>19.337570789999997</v>
      </c>
      <c r="L46" s="507">
        <v>7.8705319949999977</v>
      </c>
      <c r="M46" s="206">
        <v>379</v>
      </c>
      <c r="N46" s="195"/>
    </row>
    <row r="47" spans="1:14">
      <c r="A47" s="199" t="s">
        <v>1224</v>
      </c>
      <c r="B47" s="196"/>
      <c r="C47" s="202">
        <v>1</v>
      </c>
      <c r="D47" s="204">
        <v>233.93745027</v>
      </c>
      <c r="E47" s="205">
        <v>-19.124082719999969</v>
      </c>
      <c r="F47" s="205">
        <v>-3.0633485499999997</v>
      </c>
      <c r="G47" s="205">
        <v>-38.545821740000001</v>
      </c>
      <c r="H47" s="205">
        <v>24.078856980000001</v>
      </c>
      <c r="I47" s="205">
        <v>2.2961191200000011</v>
      </c>
      <c r="J47" s="205">
        <v>1.2649836000000001</v>
      </c>
      <c r="K47" s="205">
        <v>8.2903632639999998</v>
      </c>
      <c r="L47" s="507">
        <v>0.84633871500000013</v>
      </c>
      <c r="M47" s="206">
        <v>342</v>
      </c>
      <c r="N47" s="195"/>
    </row>
    <row r="48" spans="1:14">
      <c r="A48" s="199" t="s">
        <v>1035</v>
      </c>
      <c r="B48" s="196"/>
      <c r="C48" s="202">
        <v>1</v>
      </c>
      <c r="D48" s="204">
        <v>147.73394379999999</v>
      </c>
      <c r="E48" s="205">
        <v>-5.7550829600000384</v>
      </c>
      <c r="F48" s="205">
        <v>0.887432</v>
      </c>
      <c r="G48" s="205">
        <v>-4.1227489999999998</v>
      </c>
      <c r="H48" s="205">
        <v>14.355476959999999</v>
      </c>
      <c r="I48" s="205">
        <v>4.9641709999999034E-2</v>
      </c>
      <c r="J48" s="205">
        <v>0.12533395999999999</v>
      </c>
      <c r="K48" s="205">
        <v>6.7631820700000009</v>
      </c>
      <c r="L48" s="507">
        <v>1.4703809624999999</v>
      </c>
      <c r="M48" s="206">
        <v>145</v>
      </c>
      <c r="N48" s="195"/>
    </row>
    <row r="49" spans="1:21">
      <c r="A49" s="199" t="s">
        <v>1461</v>
      </c>
      <c r="B49" s="196"/>
      <c r="C49" s="202">
        <v>1</v>
      </c>
      <c r="D49" s="204">
        <v>21.218</v>
      </c>
      <c r="E49" s="205">
        <v>1.0382</v>
      </c>
      <c r="F49" s="205">
        <v>0.39560000000000001</v>
      </c>
      <c r="G49" s="205">
        <v>20.7972</v>
      </c>
      <c r="H49" s="205">
        <v>21.218</v>
      </c>
      <c r="I49" s="205">
        <v>1.1392</v>
      </c>
      <c r="J49" s="205">
        <v>0.41199999999999998</v>
      </c>
      <c r="K49" s="205">
        <v>21.138200000000001</v>
      </c>
      <c r="L49" s="507">
        <v>0.62549471999999995</v>
      </c>
      <c r="M49" s="206">
        <v>179</v>
      </c>
      <c r="N49" s="195"/>
    </row>
    <row r="50" spans="1:21">
      <c r="A50" s="199" t="s">
        <v>664</v>
      </c>
      <c r="B50" s="196"/>
      <c r="C50" s="202">
        <v>2</v>
      </c>
      <c r="D50" s="204">
        <v>1041.5213980199999</v>
      </c>
      <c r="E50" s="205">
        <v>45.326186840000005</v>
      </c>
      <c r="F50" s="205">
        <v>16.400375</v>
      </c>
      <c r="G50" s="205">
        <v>189.39057455000003</v>
      </c>
      <c r="H50" s="205">
        <v>407.46455945999998</v>
      </c>
      <c r="I50" s="205">
        <v>39.476013420000015</v>
      </c>
      <c r="J50" s="205">
        <v>15.64776</v>
      </c>
      <c r="K50" s="205">
        <v>89.701356759999996</v>
      </c>
      <c r="L50" s="507">
        <v>18.396012225</v>
      </c>
      <c r="M50" s="206">
        <v>1879</v>
      </c>
      <c r="N50" s="195"/>
    </row>
    <row r="51" spans="1:21">
      <c r="A51" s="199" t="s">
        <v>720</v>
      </c>
      <c r="B51" s="196"/>
      <c r="C51" s="202">
        <v>1</v>
      </c>
      <c r="D51" s="204">
        <v>20.735208585000002</v>
      </c>
      <c r="E51" s="205">
        <v>-16.141059070000001</v>
      </c>
      <c r="F51" s="205">
        <v>-16.280719000000001</v>
      </c>
      <c r="G51" s="205">
        <v>-16.077839000000001</v>
      </c>
      <c r="H51" s="205">
        <v>21.038769644999999</v>
      </c>
      <c r="I51" s="205">
        <v>-1.2980781149999983</v>
      </c>
      <c r="J51" s="205">
        <v>-2.307988785</v>
      </c>
      <c r="K51" s="205">
        <v>-3.8897631000000006</v>
      </c>
      <c r="L51" s="507">
        <v>2.4522387299999999</v>
      </c>
      <c r="M51" s="206">
        <v>89</v>
      </c>
      <c r="N51" s="195"/>
    </row>
    <row r="52" spans="1:21">
      <c r="A52" s="199" t="s">
        <v>471</v>
      </c>
      <c r="B52" s="196"/>
      <c r="C52" s="202">
        <v>10</v>
      </c>
      <c r="D52" s="204">
        <v>2957.1253382499999</v>
      </c>
      <c r="E52" s="205">
        <v>129.63994863000002</v>
      </c>
      <c r="F52" s="205">
        <v>150.24881134000003</v>
      </c>
      <c r="G52" s="205">
        <v>1735.2425139600002</v>
      </c>
      <c r="H52" s="205">
        <v>2957.0469329499997</v>
      </c>
      <c r="I52" s="205">
        <v>-76.989549919999902</v>
      </c>
      <c r="J52" s="205">
        <v>300.06578321000001</v>
      </c>
      <c r="K52" s="205">
        <v>1890.6332386699999</v>
      </c>
      <c r="L52" s="507">
        <v>336.55352203499996</v>
      </c>
      <c r="M52" s="206">
        <v>10843</v>
      </c>
      <c r="N52" s="195"/>
    </row>
    <row r="53" spans="1:21">
      <c r="A53" s="199" t="s">
        <v>227</v>
      </c>
      <c r="B53" s="196"/>
      <c r="C53" s="202">
        <v>3</v>
      </c>
      <c r="D53" s="204">
        <v>1515.8031124300001</v>
      </c>
      <c r="E53" s="205">
        <v>-70.256315515000111</v>
      </c>
      <c r="F53" s="205">
        <v>-17.452266999999999</v>
      </c>
      <c r="G53" s="205">
        <v>-313.37309699999997</v>
      </c>
      <c r="H53" s="205">
        <v>817.77584938999996</v>
      </c>
      <c r="I53" s="205">
        <v>-46.407752159999994</v>
      </c>
      <c r="J53" s="205">
        <v>-13.966403510000001</v>
      </c>
      <c r="K53" s="205">
        <v>-136.41688366999998</v>
      </c>
      <c r="L53" s="507">
        <v>22.580215209999999</v>
      </c>
      <c r="M53" s="206">
        <v>2119</v>
      </c>
      <c r="N53" s="195"/>
    </row>
    <row r="54" spans="1:21">
      <c r="A54" s="199" t="s">
        <v>811</v>
      </c>
      <c r="B54" s="196"/>
      <c r="C54" s="202">
        <v>1</v>
      </c>
      <c r="D54" s="204">
        <v>17.02438038</v>
      </c>
      <c r="E54" s="205">
        <v>-0.62332569000000138</v>
      </c>
      <c r="F54" s="205">
        <v>-0.38094996000000003</v>
      </c>
      <c r="G54" s="205">
        <v>-2.7343109899999996</v>
      </c>
      <c r="H54" s="205">
        <v>17.02438038</v>
      </c>
      <c r="I54" s="205">
        <v>-0.50664539000000064</v>
      </c>
      <c r="J54" s="205">
        <v>-0.50664538999999997</v>
      </c>
      <c r="K54" s="205">
        <v>-2.8378873200000001</v>
      </c>
      <c r="L54" s="507">
        <v>0.89264862999999972</v>
      </c>
      <c r="M54" s="206">
        <v>267</v>
      </c>
      <c r="N54" s="195"/>
    </row>
    <row r="55" spans="1:21">
      <c r="A55" s="199" t="s">
        <v>629</v>
      </c>
      <c r="B55" s="196"/>
      <c r="C55" s="202">
        <v>2</v>
      </c>
      <c r="D55" s="204">
        <v>213.98003520149999</v>
      </c>
      <c r="E55" s="205">
        <v>-8.6880742445999974</v>
      </c>
      <c r="F55" s="205">
        <v>-0.16742025999999999</v>
      </c>
      <c r="G55" s="205">
        <v>39.035163539999999</v>
      </c>
      <c r="H55" s="205">
        <v>68.115215159999991</v>
      </c>
      <c r="I55" s="205">
        <v>2.4738398300000077</v>
      </c>
      <c r="J55" s="205">
        <v>-0.36527324999999999</v>
      </c>
      <c r="K55" s="205">
        <v>-3.4242362900000001</v>
      </c>
      <c r="L55" s="507">
        <v>0.41078920000000002</v>
      </c>
      <c r="M55" s="206">
        <v>77</v>
      </c>
      <c r="N55" s="195"/>
    </row>
    <row r="56" spans="1:21">
      <c r="A56" s="199" t="s">
        <v>401</v>
      </c>
      <c r="B56" s="196"/>
      <c r="C56" s="202">
        <v>1</v>
      </c>
      <c r="D56" s="204">
        <v>395.93491938</v>
      </c>
      <c r="E56" s="205">
        <v>2.6810608499999642</v>
      </c>
      <c r="F56" s="205">
        <v>9.2123640000000009</v>
      </c>
      <c r="G56" s="205">
        <v>118.18167982</v>
      </c>
      <c r="H56" s="205">
        <v>395.92748051999996</v>
      </c>
      <c r="I56" s="205">
        <v>18.898907879999935</v>
      </c>
      <c r="J56" s="205">
        <v>18.018000000000001</v>
      </c>
      <c r="K56" s="205">
        <v>129.26458442000001</v>
      </c>
      <c r="L56" s="507">
        <v>15.937354841200001</v>
      </c>
      <c r="M56" s="206">
        <v>3466</v>
      </c>
      <c r="N56" s="195"/>
    </row>
    <row r="57" spans="1:21">
      <c r="A57" s="199" t="s">
        <v>665</v>
      </c>
      <c r="B57" s="196"/>
      <c r="C57" s="202">
        <v>3</v>
      </c>
      <c r="D57" s="204">
        <v>776.18073545000004</v>
      </c>
      <c r="E57" s="205">
        <v>21.447565450000077</v>
      </c>
      <c r="F57" s="205">
        <v>17.297131539999999</v>
      </c>
      <c r="G57" s="205">
        <v>333.63293636999998</v>
      </c>
      <c r="H57" s="205">
        <v>774.98843743000009</v>
      </c>
      <c r="I57" s="205">
        <v>50.834786040000068</v>
      </c>
      <c r="J57" s="205">
        <v>64.323819170000007</v>
      </c>
      <c r="K57" s="205">
        <v>374.83135366999994</v>
      </c>
      <c r="L57" s="507">
        <v>37.105635320000005</v>
      </c>
      <c r="M57" s="206">
        <v>3177</v>
      </c>
      <c r="N57" s="195"/>
    </row>
    <row r="58" spans="1:21">
      <c r="A58" s="199" t="s">
        <v>1427</v>
      </c>
      <c r="B58" s="196"/>
      <c r="C58" s="202">
        <v>1</v>
      </c>
      <c r="D58" s="204">
        <v>3.3649134899999997</v>
      </c>
      <c r="E58" s="205">
        <v>0.2957840499999998</v>
      </c>
      <c r="F58" s="205">
        <v>0.315081</v>
      </c>
      <c r="G58" s="205">
        <v>2.3564829999999999</v>
      </c>
      <c r="H58" s="205">
        <v>2.2588701799999997</v>
      </c>
      <c r="I58" s="205">
        <v>0.45515749999999955</v>
      </c>
      <c r="J58" s="205">
        <v>0.43114493999999998</v>
      </c>
      <c r="K58" s="205">
        <v>2.3713924300000002</v>
      </c>
      <c r="L58" s="507">
        <v>0.73623875000000005</v>
      </c>
      <c r="M58" s="206">
        <v>34</v>
      </c>
      <c r="N58" s="195"/>
    </row>
    <row r="59" spans="1:21">
      <c r="A59" s="199" t="s">
        <v>744</v>
      </c>
      <c r="B59" s="196"/>
      <c r="C59" s="202">
        <v>2</v>
      </c>
      <c r="D59" s="204">
        <v>1223.38139432</v>
      </c>
      <c r="E59" s="205">
        <v>32.661119549999952</v>
      </c>
      <c r="F59" s="205">
        <v>17.416754219999998</v>
      </c>
      <c r="G59" s="205">
        <v>194.99331524999999</v>
      </c>
      <c r="H59" s="205">
        <v>144.59349437999998</v>
      </c>
      <c r="I59" s="205">
        <v>14.407381395</v>
      </c>
      <c r="J59" s="205">
        <v>7.8688248199999995</v>
      </c>
      <c r="K59" s="205">
        <v>28.316644204999999</v>
      </c>
      <c r="L59" s="507">
        <v>4.4918904850000008</v>
      </c>
      <c r="M59" s="206">
        <v>340</v>
      </c>
      <c r="N59" s="195"/>
    </row>
    <row r="60" spans="1:21">
      <c r="A60" s="199" t="s">
        <v>537</v>
      </c>
      <c r="B60" s="196"/>
      <c r="C60" s="202">
        <v>2</v>
      </c>
      <c r="D60" s="204">
        <v>40.015316670000004</v>
      </c>
      <c r="E60" s="205">
        <v>-8.857442690000001</v>
      </c>
      <c r="F60" s="205">
        <v>-7.5622689999999997</v>
      </c>
      <c r="G60" s="205">
        <v>-26.918896</v>
      </c>
      <c r="H60" s="205">
        <v>40.18416654</v>
      </c>
      <c r="I60" s="205">
        <v>-10.812563419999998</v>
      </c>
      <c r="J60" s="205">
        <v>-9.3036934199999983</v>
      </c>
      <c r="K60" s="205">
        <v>-29.15557621</v>
      </c>
      <c r="L60" s="507">
        <v>7.8268953199999993</v>
      </c>
      <c r="M60" s="206">
        <v>1175</v>
      </c>
      <c r="N60" s="195"/>
    </row>
    <row r="61" spans="1:21">
      <c r="A61" s="199" t="s">
        <v>729</v>
      </c>
      <c r="B61" s="196"/>
      <c r="C61" s="202">
        <v>3</v>
      </c>
      <c r="D61" s="204">
        <v>919.4190691</v>
      </c>
      <c r="E61" s="205">
        <v>22.880772880000023</v>
      </c>
      <c r="F61" s="205">
        <v>28.520208149999998</v>
      </c>
      <c r="G61" s="205">
        <v>499.09358851000002</v>
      </c>
      <c r="H61" s="205">
        <v>919.16029168999989</v>
      </c>
      <c r="I61" s="205">
        <v>64.332923669999971</v>
      </c>
      <c r="J61" s="205">
        <v>66.961793110000002</v>
      </c>
      <c r="K61" s="205">
        <v>538.03745454000011</v>
      </c>
      <c r="L61" s="507">
        <v>74.741105950000005</v>
      </c>
      <c r="M61" s="206">
        <v>3313</v>
      </c>
      <c r="N61" s="195"/>
      <c r="S61" s="192"/>
      <c r="U61" s="215"/>
    </row>
    <row r="62" spans="1:21">
      <c r="A62" s="199" t="s">
        <v>199</v>
      </c>
      <c r="B62" s="196"/>
      <c r="C62" s="202">
        <v>1</v>
      </c>
      <c r="D62" s="204">
        <v>24.632350020000004</v>
      </c>
      <c r="E62" s="205">
        <v>1.1457208800000065</v>
      </c>
      <c r="F62" s="205">
        <v>1.2056732100000001</v>
      </c>
      <c r="G62" s="205">
        <v>24.624852860000001</v>
      </c>
      <c r="H62" s="205">
        <v>24.632350020000004</v>
      </c>
      <c r="I62" s="205">
        <v>3.2862187800000013</v>
      </c>
      <c r="J62" s="205">
        <v>3.3075329400000002</v>
      </c>
      <c r="K62" s="205">
        <v>27.689050219999999</v>
      </c>
      <c r="L62" s="507">
        <v>2.7064389999999996</v>
      </c>
      <c r="M62" s="206">
        <v>121</v>
      </c>
      <c r="N62" s="195"/>
    </row>
    <row r="63" spans="1:21">
      <c r="A63" s="199" t="s">
        <v>92</v>
      </c>
      <c r="B63" s="196"/>
      <c r="C63" s="202">
        <v>2</v>
      </c>
      <c r="D63" s="204">
        <v>336.61239366000001</v>
      </c>
      <c r="E63" s="205">
        <v>-0.70573487999996543</v>
      </c>
      <c r="F63" s="205">
        <v>-3.3794979999999999</v>
      </c>
      <c r="G63" s="205">
        <v>-96.838297449999999</v>
      </c>
      <c r="H63" s="205">
        <v>287.52114684000003</v>
      </c>
      <c r="I63" s="205">
        <v>-8.1534983599999915</v>
      </c>
      <c r="J63" s="205">
        <v>-6.6864699200000013</v>
      </c>
      <c r="K63" s="205">
        <v>-106.29675981999999</v>
      </c>
      <c r="L63" s="507">
        <v>5.5348698499999998</v>
      </c>
      <c r="M63" s="206">
        <v>530</v>
      </c>
      <c r="N63" s="195"/>
    </row>
    <row r="64" spans="1:21">
      <c r="A64" s="199" t="s">
        <v>1075</v>
      </c>
      <c r="B64" s="196"/>
      <c r="C64" s="202">
        <v>2</v>
      </c>
      <c r="D64" s="204">
        <v>2398.9044849100001</v>
      </c>
      <c r="E64" s="205">
        <v>205.09827228999995</v>
      </c>
      <c r="F64" s="205">
        <v>147.47292487000001</v>
      </c>
      <c r="G64" s="205">
        <v>1524.4145086999999</v>
      </c>
      <c r="H64" s="205">
        <v>2154.64685912</v>
      </c>
      <c r="I64" s="205">
        <v>385.55766272000017</v>
      </c>
      <c r="J64" s="205">
        <v>318.73616983000005</v>
      </c>
      <c r="K64" s="205">
        <v>1639.1415852800001</v>
      </c>
      <c r="L64" s="507">
        <v>168.239287125</v>
      </c>
      <c r="M64" s="206">
        <v>8003</v>
      </c>
      <c r="N64" s="195"/>
    </row>
    <row r="65" spans="1:16">
      <c r="A65" s="199" t="s">
        <v>1353</v>
      </c>
      <c r="B65" s="196"/>
      <c r="C65" s="202">
        <v>2</v>
      </c>
      <c r="D65" s="204">
        <v>997.51826378999999</v>
      </c>
      <c r="E65" s="205">
        <v>-48.408359060000002</v>
      </c>
      <c r="F65" s="205">
        <v>-5.8520317999999998</v>
      </c>
      <c r="G65" s="205">
        <v>-177.26063664</v>
      </c>
      <c r="H65" s="205">
        <v>6.2811700500000001</v>
      </c>
      <c r="I65" s="205">
        <v>-0.1309727599999993</v>
      </c>
      <c r="J65" s="205">
        <v>0.38001000000000001</v>
      </c>
      <c r="K65" s="205">
        <v>6.9089012900000002</v>
      </c>
      <c r="L65" s="507">
        <v>0.43704037000000007</v>
      </c>
      <c r="M65" s="206">
        <v>21</v>
      </c>
      <c r="N65" s="195"/>
    </row>
    <row r="66" spans="1:16">
      <c r="A66" s="199" t="s">
        <v>741</v>
      </c>
      <c r="B66" s="196"/>
      <c r="C66" s="202">
        <v>2</v>
      </c>
      <c r="D66" s="204">
        <v>2178.7026786700003</v>
      </c>
      <c r="E66" s="205">
        <v>-111.11825584999998</v>
      </c>
      <c r="F66" s="205">
        <v>5.9909369699999999</v>
      </c>
      <c r="G66" s="205">
        <v>126.89358719000002</v>
      </c>
      <c r="H66" s="205">
        <v>375.11611749000002</v>
      </c>
      <c r="I66" s="205">
        <v>-25.184234810000032</v>
      </c>
      <c r="J66" s="205">
        <v>10.00892767</v>
      </c>
      <c r="K66" s="205">
        <v>54.55780266499999</v>
      </c>
      <c r="L66" s="507">
        <v>21.960158199999995</v>
      </c>
      <c r="M66" s="206">
        <v>2763</v>
      </c>
      <c r="N66" s="195"/>
      <c r="P66" s="432"/>
    </row>
    <row r="67" spans="1:16">
      <c r="A67" s="199" t="s">
        <v>148</v>
      </c>
      <c r="B67" s="196"/>
      <c r="C67" s="202">
        <v>6</v>
      </c>
      <c r="D67" s="204">
        <v>1512.9071908999999</v>
      </c>
      <c r="E67" s="205">
        <v>-9.1041854899999723</v>
      </c>
      <c r="F67" s="205">
        <v>15.474088</v>
      </c>
      <c r="G67" s="205">
        <v>187.21797060000003</v>
      </c>
      <c r="H67" s="205">
        <v>1479.7150010599998</v>
      </c>
      <c r="I67" s="205">
        <v>-8.2579857500000156</v>
      </c>
      <c r="J67" s="205">
        <v>28.191549999999999</v>
      </c>
      <c r="K67" s="205">
        <v>218.32316011</v>
      </c>
      <c r="L67" s="507">
        <v>46.1224315945</v>
      </c>
      <c r="M67" s="206">
        <v>3278</v>
      </c>
      <c r="N67" s="195"/>
      <c r="P67" s="432"/>
    </row>
    <row r="68" spans="1:16">
      <c r="A68" s="199" t="s">
        <v>1269</v>
      </c>
      <c r="B68" s="196"/>
      <c r="C68" s="202">
        <v>1</v>
      </c>
      <c r="D68" s="204">
        <v>6.7079824000000006</v>
      </c>
      <c r="E68" s="205">
        <v>0.47381160000000055</v>
      </c>
      <c r="F68" s="205">
        <v>0.83525300000000002</v>
      </c>
      <c r="G68" s="205">
        <v>2.2162670000000002</v>
      </c>
      <c r="H68" s="205">
        <v>6.3911498700000005</v>
      </c>
      <c r="I68" s="205">
        <v>0.54580557500000015</v>
      </c>
      <c r="J68" s="205">
        <v>0.98696363500000006</v>
      </c>
      <c r="K68" s="205">
        <v>2.3727210599999999</v>
      </c>
      <c r="L68" s="507">
        <v>1.2159332350000001</v>
      </c>
      <c r="M68" s="206">
        <v>88</v>
      </c>
      <c r="N68" s="195"/>
    </row>
    <row r="69" spans="1:16">
      <c r="A69" s="199" t="s">
        <v>228</v>
      </c>
      <c r="B69" s="196"/>
      <c r="C69" s="202">
        <v>3</v>
      </c>
      <c r="D69" s="204">
        <v>167.87838513999998</v>
      </c>
      <c r="E69" s="205">
        <v>9.5964867399999889</v>
      </c>
      <c r="F69" s="205">
        <v>8.9087298100000005</v>
      </c>
      <c r="G69" s="205">
        <v>75.669844460000007</v>
      </c>
      <c r="H69" s="205">
        <v>167.14477568999999</v>
      </c>
      <c r="I69" s="205">
        <v>21.55508648999999</v>
      </c>
      <c r="J69" s="205">
        <v>20.155645870000001</v>
      </c>
      <c r="K69" s="205">
        <v>88.357518630000001</v>
      </c>
      <c r="L69" s="507">
        <v>10.4709276468</v>
      </c>
      <c r="M69" s="206">
        <v>369</v>
      </c>
      <c r="N69" s="195"/>
    </row>
    <row r="70" spans="1:16">
      <c r="A70" s="199" t="s">
        <v>1315</v>
      </c>
      <c r="B70" s="196"/>
      <c r="C70" s="202">
        <v>1</v>
      </c>
      <c r="D70" s="204">
        <v>218.60364217999998</v>
      </c>
      <c r="E70" s="205">
        <v>36.339272199999989</v>
      </c>
      <c r="F70" s="205">
        <v>36.250096570000004</v>
      </c>
      <c r="G70" s="205">
        <v>218.14031680999997</v>
      </c>
      <c r="H70" s="205">
        <v>218.60364217999998</v>
      </c>
      <c r="I70" s="205">
        <v>76.661236959999982</v>
      </c>
      <c r="J70" s="205">
        <v>76.661236959999997</v>
      </c>
      <c r="K70" s="205">
        <v>259.19801278</v>
      </c>
      <c r="L70" s="507">
        <v>44.820341084999995</v>
      </c>
      <c r="M70" s="206">
        <v>762</v>
      </c>
      <c r="N70" s="195"/>
    </row>
    <row r="71" spans="1:16">
      <c r="A71" s="199" t="s">
        <v>1423</v>
      </c>
      <c r="B71" s="196"/>
      <c r="C71" s="202">
        <v>1</v>
      </c>
      <c r="D71" s="204">
        <v>1.8250232</v>
      </c>
      <c r="E71" s="205">
        <v>-0.14818040000000013</v>
      </c>
      <c r="F71" s="205">
        <v>-0.11742988</v>
      </c>
      <c r="G71" s="205">
        <v>1.7778416700000004</v>
      </c>
      <c r="H71" s="205">
        <v>1.8250232</v>
      </c>
      <c r="I71" s="205">
        <v>-7.1207000000000006E-2</v>
      </c>
      <c r="J71" s="205">
        <v>-0.1128062</v>
      </c>
      <c r="K71" s="205">
        <v>1.7954869</v>
      </c>
      <c r="L71" s="507">
        <v>0.60269667999999998</v>
      </c>
      <c r="M71" s="206">
        <v>19</v>
      </c>
      <c r="N71" s="195"/>
    </row>
    <row r="72" spans="1:16">
      <c r="A72" s="199" t="s">
        <v>147</v>
      </c>
      <c r="B72" s="196"/>
      <c r="C72" s="202">
        <v>19</v>
      </c>
      <c r="D72" s="204">
        <v>12573.963316219997</v>
      </c>
      <c r="E72" s="205">
        <v>-141.03831417999928</v>
      </c>
      <c r="F72" s="205">
        <v>174.73093324999999</v>
      </c>
      <c r="G72" s="205">
        <v>1665.5365548300001</v>
      </c>
      <c r="H72" s="205">
        <v>12463.299071469999</v>
      </c>
      <c r="I72" s="205">
        <v>117.93157454000044</v>
      </c>
      <c r="J72" s="205">
        <v>315.20048455</v>
      </c>
      <c r="K72" s="205">
        <v>1796.0037081799999</v>
      </c>
      <c r="L72" s="507">
        <v>515.99356312969996</v>
      </c>
      <c r="M72" s="206">
        <v>42503</v>
      </c>
      <c r="N72" s="195"/>
    </row>
    <row r="73" spans="1:16">
      <c r="A73" s="199" t="s">
        <v>1352</v>
      </c>
      <c r="B73" s="196"/>
      <c r="C73" s="202">
        <v>1</v>
      </c>
      <c r="D73" s="204">
        <v>4.4182447399999996</v>
      </c>
      <c r="E73" s="205">
        <v>-0.10563371000000089</v>
      </c>
      <c r="F73" s="205">
        <v>0</v>
      </c>
      <c r="G73" s="205">
        <v>4.5903600000000004</v>
      </c>
      <c r="H73" s="205">
        <v>4.4182447399999996</v>
      </c>
      <c r="I73" s="205">
        <v>-2.296385000000056E-2</v>
      </c>
      <c r="J73" s="205">
        <v>0</v>
      </c>
      <c r="K73" s="205">
        <v>4.6891760900000001</v>
      </c>
      <c r="L73" s="507">
        <v>0.19100386000000005</v>
      </c>
      <c r="M73" s="206">
        <v>21</v>
      </c>
      <c r="N73" s="195"/>
    </row>
    <row r="74" spans="1:16">
      <c r="A74" s="199" t="s">
        <v>150</v>
      </c>
      <c r="B74" s="196"/>
      <c r="C74" s="202">
        <v>1</v>
      </c>
      <c r="D74" s="204">
        <v>2425.0890097299998</v>
      </c>
      <c r="E74" s="205">
        <v>-33.221765920000074</v>
      </c>
      <c r="F74" s="205">
        <v>54.043922339999995</v>
      </c>
      <c r="G74" s="205">
        <v>462.44836867999993</v>
      </c>
      <c r="H74" s="205">
        <v>19104.08820654</v>
      </c>
      <c r="I74" s="205">
        <v>16894.217428880002</v>
      </c>
      <c r="J74" s="205">
        <v>16822.077177759998</v>
      </c>
      <c r="K74" s="205">
        <v>17182.463631430001</v>
      </c>
      <c r="L74" s="507">
        <v>261.60345380000007</v>
      </c>
      <c r="M74" s="206">
        <v>17416</v>
      </c>
      <c r="N74" s="195"/>
    </row>
    <row r="75" spans="1:16">
      <c r="A75" s="199" t="s">
        <v>379</v>
      </c>
      <c r="B75" s="196"/>
      <c r="C75" s="202">
        <v>55</v>
      </c>
      <c r="D75" s="204">
        <v>35826.587733379994</v>
      </c>
      <c r="E75" s="205">
        <v>520.85059472999956</v>
      </c>
      <c r="F75" s="205">
        <v>715.63281400000005</v>
      </c>
      <c r="G75" s="205">
        <v>6187.7491060000002</v>
      </c>
      <c r="H75" s="205">
        <v>35787.816470749996</v>
      </c>
      <c r="I75" s="205">
        <v>2051.3465823000006</v>
      </c>
      <c r="J75" s="205">
        <v>1652.8486170399997</v>
      </c>
      <c r="K75" s="205">
        <v>7149.1252457250021</v>
      </c>
      <c r="L75" s="507">
        <v>1901.6483365755003</v>
      </c>
      <c r="M75" s="206">
        <v>177712</v>
      </c>
      <c r="N75" s="195"/>
    </row>
    <row r="76" spans="1:16">
      <c r="A76" s="199" t="s">
        <v>31</v>
      </c>
      <c r="B76" s="196"/>
      <c r="C76" s="202">
        <v>37</v>
      </c>
      <c r="D76" s="204">
        <v>108418.59805567999</v>
      </c>
      <c r="E76" s="205">
        <v>1509.2167247999992</v>
      </c>
      <c r="F76" s="205">
        <v>2013.6396984999999</v>
      </c>
      <c r="G76" s="205">
        <v>20968.211490999998</v>
      </c>
      <c r="H76" s="205">
        <v>108353.67979924001</v>
      </c>
      <c r="I76" s="205">
        <v>4211.6846483200025</v>
      </c>
      <c r="J76" s="205">
        <v>3932.9803687200001</v>
      </c>
      <c r="K76" s="205">
        <v>22007.43423454</v>
      </c>
      <c r="L76" s="507">
        <v>4356.5248575201631</v>
      </c>
      <c r="M76" s="206">
        <v>654075</v>
      </c>
      <c r="N76" s="195"/>
    </row>
    <row r="77" spans="1:16">
      <c r="A77" s="199" t="s">
        <v>749</v>
      </c>
      <c r="B77" s="196"/>
      <c r="C77" s="202">
        <v>1</v>
      </c>
      <c r="D77" s="204">
        <v>46.96257258</v>
      </c>
      <c r="E77" s="205">
        <v>-8.3011370300000014</v>
      </c>
      <c r="F77" s="205">
        <v>-7.5375220000000001</v>
      </c>
      <c r="G77" s="205">
        <v>5.0302040000000003</v>
      </c>
      <c r="H77" s="205">
        <v>46.96257258</v>
      </c>
      <c r="I77" s="205">
        <v>11.004341219999999</v>
      </c>
      <c r="J77" s="205">
        <v>11.287476899999998</v>
      </c>
      <c r="K77" s="205">
        <v>23.804210159999997</v>
      </c>
      <c r="L77" s="507">
        <v>8.9090464699999981</v>
      </c>
      <c r="M77" s="206">
        <v>235</v>
      </c>
      <c r="N77" s="195"/>
    </row>
    <row r="78" spans="1:16" ht="12" customHeight="1">
      <c r="A78" s="199" t="s">
        <v>1462</v>
      </c>
      <c r="B78" s="196"/>
      <c r="C78" s="202">
        <v>1</v>
      </c>
      <c r="D78" s="204">
        <v>3858.50394117</v>
      </c>
      <c r="E78" s="205">
        <v>-85.38226332999993</v>
      </c>
      <c r="F78" s="205">
        <v>-140.75906699999999</v>
      </c>
      <c r="G78" s="205">
        <v>-2248.70057</v>
      </c>
      <c r="H78" s="205">
        <v>1325.8149443099999</v>
      </c>
      <c r="I78" s="205">
        <v>-51.266870570000172</v>
      </c>
      <c r="J78" s="205">
        <v>-86.706476099999989</v>
      </c>
      <c r="K78" s="205">
        <v>-702.54289731000006</v>
      </c>
      <c r="L78" s="507">
        <v>83.618199009999984</v>
      </c>
      <c r="M78" s="206">
        <v>3301</v>
      </c>
      <c r="N78" s="195"/>
    </row>
    <row r="79" spans="1:16">
      <c r="A79" s="199" t="s">
        <v>1460</v>
      </c>
      <c r="B79" s="196"/>
      <c r="C79" s="202">
        <v>1</v>
      </c>
      <c r="D79" s="204">
        <v>577.67406592000009</v>
      </c>
      <c r="E79" s="205">
        <v>13.293319200000047</v>
      </c>
      <c r="F79" s="205">
        <v>13.278994000000001</v>
      </c>
      <c r="G79" s="205">
        <v>70.737566999999999</v>
      </c>
      <c r="H79" s="205">
        <v>3.3600000000000003</v>
      </c>
      <c r="I79" s="205">
        <v>0.9975000000000005</v>
      </c>
      <c r="J79" s="205">
        <v>1.008</v>
      </c>
      <c r="K79" s="205">
        <v>4.0514999999999999</v>
      </c>
      <c r="L79" s="507">
        <v>0.34072432999999996</v>
      </c>
      <c r="M79" s="206">
        <v>5</v>
      </c>
      <c r="N79" s="195"/>
    </row>
    <row r="80" spans="1:16" ht="14" customHeight="1">
      <c r="A80" s="199" t="s">
        <v>1377</v>
      </c>
      <c r="B80" s="196"/>
      <c r="C80" s="202">
        <v>1</v>
      </c>
      <c r="D80" s="204">
        <v>13.10385018</v>
      </c>
      <c r="E80" s="205">
        <v>-0.22733161999999918</v>
      </c>
      <c r="F80" s="205">
        <v>0.178838</v>
      </c>
      <c r="G80" s="205">
        <v>3.3611629999999999</v>
      </c>
      <c r="H80" s="205">
        <v>2.4734937000000001</v>
      </c>
      <c r="I80" s="205">
        <v>0.5505568500000001</v>
      </c>
      <c r="J80" s="205">
        <v>0.44600000000000001</v>
      </c>
      <c r="K80" s="205">
        <v>2.8018684</v>
      </c>
      <c r="L80" s="507">
        <v>0.21724809</v>
      </c>
      <c r="M80" s="206">
        <v>19</v>
      </c>
      <c r="N80" s="195"/>
    </row>
    <row r="81" spans="1:14">
      <c r="A81" s="519" t="s">
        <v>122</v>
      </c>
      <c r="B81" s="521"/>
      <c r="C81" s="520">
        <v>471</v>
      </c>
      <c r="D81" s="522">
        <v>377078.16420867166</v>
      </c>
      <c r="E81" s="522">
        <v>5453.5060250006509</v>
      </c>
      <c r="F81" s="522">
        <v>6732.3103581000005</v>
      </c>
      <c r="G81" s="522">
        <v>64118.010427500005</v>
      </c>
      <c r="H81" s="522">
        <v>354493.20545552002</v>
      </c>
      <c r="I81" s="522">
        <v>32022.652542055002</v>
      </c>
      <c r="J81" s="522">
        <v>29705.672533829998</v>
      </c>
      <c r="K81" s="522">
        <v>131695.38986590997</v>
      </c>
      <c r="L81" s="522">
        <v>20728.562760744629</v>
      </c>
      <c r="M81" s="523">
        <v>1972441</v>
      </c>
      <c r="N81" s="195"/>
    </row>
    <row r="82" spans="1:14" ht="22.5" customHeight="1">
      <c r="A82" s="528" t="s">
        <v>954</v>
      </c>
      <c r="B82" s="528"/>
      <c r="C82" s="528"/>
      <c r="D82" s="528"/>
      <c r="E82" s="528"/>
      <c r="F82" s="528"/>
      <c r="G82" s="528"/>
      <c r="H82" s="528"/>
      <c r="I82" s="528"/>
      <c r="J82" s="528"/>
      <c r="K82" s="528"/>
      <c r="L82" s="528"/>
      <c r="M82" s="528"/>
      <c r="N82" s="528"/>
    </row>
  </sheetData>
  <sortState xmlns:xlrd2="http://schemas.microsoft.com/office/spreadsheetml/2017/richdata2" ref="A12:M78">
    <sortCondition descending="1" ref="G12:G78"/>
  </sortState>
  <mergeCells count="1">
    <mergeCell ref="A82:N82"/>
  </mergeCells>
  <conditionalFormatting sqref="C12:M81">
    <cfRule type="cellIs" dxfId="0" priority="2" operator="lessThanOrEqual">
      <formula>0</formula>
    </cfRule>
  </conditionalFormatting>
  <printOptions horizontalCentered="1"/>
  <pageMargins left="0.19685039370078741" right="0.19685039370078741" top="0.19685039370078741" bottom="0.19685039370078741" header="0" footer="0.19685039370078741"/>
  <pageSetup paperSize="9" scale="56" pageOrder="overThenDown"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tabColor rgb="FF99CCFF"/>
    <pageSetUpPr fitToPage="1"/>
  </sheetPr>
  <dimension ref="A1:AH520"/>
  <sheetViews>
    <sheetView view="pageBreakPreview" zoomScale="178" zoomScaleNormal="100" zoomScaleSheetLayoutView="178" workbookViewId="0">
      <pane xSplit="1" ySplit="10" topLeftCell="B387" activePane="bottomRight" state="frozen"/>
      <selection activeCell="Y35" sqref="Y35"/>
      <selection pane="topRight" activeCell="Y35" sqref="Y35"/>
      <selection pane="bottomLeft" activeCell="Y35" sqref="Y35"/>
      <selection pane="bottomRight" activeCell="L391" sqref="L391"/>
    </sheetView>
  </sheetViews>
  <sheetFormatPr defaultColWidth="9" defaultRowHeight="14"/>
  <cols>
    <col min="1" max="1" width="1" style="215" customWidth="1"/>
    <col min="2" max="2" width="7.58203125" style="215" customWidth="1"/>
    <col min="3" max="3" width="7.08203125" style="215" customWidth="1"/>
    <col min="4" max="4" width="20.58203125" style="215" hidden="1" customWidth="1"/>
    <col min="5" max="5" width="27.08203125" style="215" customWidth="1"/>
    <col min="6" max="6" width="16.58203125" style="213" customWidth="1"/>
    <col min="7" max="7" width="0.5" style="213" customWidth="1"/>
    <col min="8" max="8" width="9" style="272" customWidth="1"/>
    <col min="9" max="9" width="8.33203125" style="385" bestFit="1" customWidth="1"/>
    <col min="10" max="10" width="8.58203125" style="385" bestFit="1" customWidth="1"/>
    <col min="11" max="12" width="11.58203125" style="481" customWidth="1"/>
    <col min="13" max="13" width="10.08203125" style="439" customWidth="1"/>
    <col min="14" max="14" width="10.08203125" style="272" customWidth="1"/>
    <col min="15" max="16" width="13.08203125" style="439" customWidth="1"/>
    <col min="17" max="17" width="12.83203125" style="436" bestFit="1" customWidth="1"/>
    <col min="18" max="18" width="11.08203125" style="439" customWidth="1"/>
    <col min="19" max="19" width="8.5" style="436" customWidth="1"/>
    <col min="20" max="20" width="9.9140625" style="439" customWidth="1"/>
    <col min="21" max="21" width="8.5" style="436" customWidth="1"/>
    <col min="22" max="22" width="0.5" style="376" customWidth="1"/>
    <col min="23" max="23" width="9.58203125" style="439" customWidth="1"/>
    <col min="24" max="24" width="0.5" style="376" customWidth="1"/>
    <col min="25" max="25" width="13.5" style="437" customWidth="1"/>
    <col min="26" max="26" width="9.58203125" style="440" customWidth="1"/>
    <col min="27" max="27" width="9.58203125" style="437" customWidth="1"/>
    <col min="28" max="28" width="9.58203125" style="440" customWidth="1"/>
    <col min="29" max="29" width="10.08203125" style="248" customWidth="1"/>
    <col min="30" max="30" width="8.08203125" style="248" customWidth="1"/>
    <col min="31" max="31" width="8.5" style="215" customWidth="1"/>
    <col min="32" max="32" width="3.58203125" style="215" customWidth="1"/>
    <col min="33" max="33" width="43.08203125" style="215" customWidth="1"/>
    <col min="34" max="34" width="9.58203125" style="398" customWidth="1"/>
    <col min="35" max="16384" width="9" style="215"/>
  </cols>
  <sheetData>
    <row r="1" spans="1:34" s="248" customFormat="1">
      <c r="A1" s="358"/>
      <c r="B1" s="358"/>
      <c r="C1" s="358"/>
      <c r="D1" s="358"/>
      <c r="E1" s="358"/>
      <c r="F1" s="359"/>
      <c r="G1" s="358"/>
      <c r="H1" s="360"/>
      <c r="I1" s="378"/>
      <c r="J1" s="378"/>
      <c r="K1" s="472"/>
      <c r="L1" s="472"/>
      <c r="M1" s="378"/>
      <c r="N1" s="378"/>
      <c r="O1" s="378"/>
      <c r="P1" s="378"/>
      <c r="Q1" s="378"/>
      <c r="R1" s="378"/>
      <c r="S1" s="378"/>
      <c r="T1" s="450"/>
      <c r="U1" s="450"/>
      <c r="V1" s="450"/>
      <c r="W1" s="450"/>
      <c r="X1" s="450"/>
      <c r="Y1" s="450"/>
      <c r="Z1" s="378"/>
      <c r="AA1" s="378"/>
      <c r="AB1" s="378"/>
      <c r="AC1" s="378"/>
      <c r="AH1" s="397"/>
    </row>
    <row r="2" spans="1:34" s="248" customFormat="1">
      <c r="A2" s="358"/>
      <c r="B2" s="358"/>
      <c r="C2" s="358"/>
      <c r="D2" s="358"/>
      <c r="E2" s="358"/>
      <c r="F2" s="359"/>
      <c r="G2" s="358"/>
      <c r="H2" s="360"/>
      <c r="I2" s="378"/>
      <c r="J2" s="378"/>
      <c r="K2" s="472"/>
      <c r="L2" s="472"/>
      <c r="M2" s="378"/>
      <c r="N2" s="378"/>
      <c r="O2" s="378"/>
      <c r="P2" s="378"/>
      <c r="Q2" s="378"/>
      <c r="R2" s="378"/>
      <c r="S2" s="378"/>
      <c r="T2" s="447"/>
      <c r="U2" s="447"/>
      <c r="V2" s="447"/>
      <c r="W2" s="447"/>
      <c r="X2" s="447"/>
      <c r="Y2" s="447"/>
      <c r="Z2" s="378"/>
      <c r="AA2" s="378"/>
      <c r="AB2" s="378"/>
      <c r="AC2" s="378"/>
      <c r="AH2" s="397"/>
    </row>
    <row r="3" spans="1:34" s="248" customFormat="1" ht="14.9" customHeight="1">
      <c r="A3" s="358"/>
      <c r="B3" s="358"/>
      <c r="C3" s="358"/>
      <c r="D3" s="358"/>
      <c r="E3" s="358"/>
      <c r="F3" s="362"/>
      <c r="G3" s="362"/>
      <c r="H3" s="362"/>
      <c r="I3" s="379"/>
      <c r="J3" s="379"/>
      <c r="K3" s="473"/>
      <c r="L3" s="473"/>
      <c r="M3" s="379"/>
      <c r="N3" s="379"/>
      <c r="O3" s="379"/>
      <c r="P3" s="379"/>
      <c r="Q3" s="379"/>
      <c r="R3" s="379"/>
      <c r="S3" s="379"/>
      <c r="T3" s="448"/>
      <c r="U3" s="448"/>
      <c r="V3" s="448"/>
      <c r="W3" s="448"/>
      <c r="X3" s="448"/>
      <c r="Y3" s="448"/>
      <c r="Z3" s="379"/>
      <c r="AA3" s="379"/>
      <c r="AB3" s="379"/>
      <c r="AC3" s="379"/>
      <c r="AF3" s="272"/>
      <c r="AG3" s="385"/>
      <c r="AH3" s="385"/>
    </row>
    <row r="4" spans="1:34" s="248" customFormat="1" ht="14.9" customHeight="1">
      <c r="A4" s="358"/>
      <c r="B4" s="358"/>
      <c r="C4" s="358"/>
      <c r="D4" s="358"/>
      <c r="E4" s="358"/>
      <c r="F4" s="362"/>
      <c r="G4" s="362"/>
      <c r="H4" s="362"/>
      <c r="I4" s="379"/>
      <c r="J4" s="379"/>
      <c r="K4" s="473"/>
      <c r="L4" s="473"/>
      <c r="M4" s="379"/>
      <c r="N4" s="379"/>
      <c r="O4" s="379"/>
      <c r="P4" s="379"/>
      <c r="Q4" s="379"/>
      <c r="R4" s="379"/>
      <c r="S4" s="379"/>
      <c r="T4" s="448"/>
      <c r="U4" s="448"/>
      <c r="V4" s="448"/>
      <c r="W4" s="448"/>
      <c r="X4" s="448"/>
      <c r="Y4" s="448"/>
      <c r="Z4" s="379"/>
      <c r="AA4" s="379"/>
      <c r="AB4" s="379"/>
      <c r="AC4" s="379"/>
      <c r="AF4" s="272"/>
      <c r="AG4" s="385"/>
      <c r="AH4" s="385"/>
    </row>
    <row r="5" spans="1:34" s="248" customFormat="1" ht="14.9" customHeight="1">
      <c r="A5" s="358"/>
      <c r="B5" s="358"/>
      <c r="C5" s="358"/>
      <c r="D5" s="358"/>
      <c r="E5" s="358"/>
      <c r="F5" s="362"/>
      <c r="G5" s="362"/>
      <c r="H5" s="362"/>
      <c r="I5" s="379"/>
      <c r="J5" s="379"/>
      <c r="K5" s="473"/>
      <c r="L5" s="473"/>
      <c r="M5" s="379"/>
      <c r="N5" s="379"/>
      <c r="O5" s="379"/>
      <c r="P5" s="379"/>
      <c r="Q5" s="379"/>
      <c r="R5" s="379"/>
      <c r="S5" s="379"/>
      <c r="T5" s="448"/>
      <c r="U5" s="448"/>
      <c r="V5" s="448"/>
      <c r="W5" s="448"/>
      <c r="X5" s="448"/>
      <c r="Y5" s="448"/>
      <c r="Z5" s="379"/>
      <c r="AA5" s="379"/>
      <c r="AB5" s="379"/>
      <c r="AC5" s="379"/>
      <c r="AF5" s="272"/>
      <c r="AG5" s="385"/>
      <c r="AH5" s="385"/>
    </row>
    <row r="6" spans="1:34" ht="14.9" customHeight="1">
      <c r="A6" s="358"/>
      <c r="B6" s="358"/>
      <c r="C6" s="358"/>
      <c r="D6" s="358"/>
      <c r="E6" s="358"/>
      <c r="F6" s="362"/>
      <c r="G6" s="362"/>
      <c r="H6" s="362"/>
      <c r="I6" s="379"/>
      <c r="J6" s="379"/>
      <c r="K6" s="473"/>
      <c r="L6" s="473"/>
      <c r="M6" s="379"/>
      <c r="N6" s="379"/>
      <c r="O6" s="379"/>
      <c r="P6" s="379"/>
      <c r="Q6" s="379"/>
      <c r="R6" s="379"/>
      <c r="S6" s="379"/>
      <c r="T6" s="448"/>
      <c r="U6" s="448"/>
      <c r="V6" s="448"/>
      <c r="W6" s="448"/>
      <c r="X6" s="448"/>
      <c r="Y6" s="448"/>
      <c r="Z6" s="379"/>
      <c r="AA6" s="379"/>
      <c r="AB6" s="379"/>
      <c r="AC6" s="379"/>
      <c r="AF6" s="272"/>
      <c r="AG6" s="385"/>
      <c r="AH6" s="385"/>
    </row>
    <row r="7" spans="1:34">
      <c r="A7" s="358"/>
      <c r="B7" s="358"/>
      <c r="C7" s="358"/>
      <c r="D7" s="358"/>
      <c r="E7" s="358"/>
      <c r="F7" s="359"/>
      <c r="G7" s="358"/>
      <c r="H7" s="360"/>
      <c r="I7" s="378"/>
      <c r="J7" s="378"/>
      <c r="K7" s="472"/>
      <c r="L7" s="472"/>
      <c r="M7" s="378"/>
      <c r="N7" s="378"/>
      <c r="O7" s="378"/>
      <c r="P7" s="378"/>
      <c r="Q7" s="378"/>
      <c r="R7" s="378"/>
      <c r="S7" s="378"/>
      <c r="T7" s="451"/>
      <c r="U7" s="451"/>
      <c r="V7" s="451"/>
      <c r="W7" s="451"/>
      <c r="X7" s="451"/>
      <c r="Y7" s="451"/>
      <c r="Z7" s="378"/>
      <c r="AA7" s="378"/>
      <c r="AB7" s="378"/>
      <c r="AC7" s="378"/>
      <c r="AF7" s="272"/>
      <c r="AG7" s="385"/>
      <c r="AH7" s="385"/>
    </row>
    <row r="8" spans="1:34" s="208" customFormat="1" ht="18" customHeight="1">
      <c r="A8" s="197"/>
      <c r="B8" s="197" t="s">
        <v>1503</v>
      </c>
      <c r="G8" s="238"/>
      <c r="I8" s="380"/>
      <c r="J8" s="380"/>
      <c r="K8" s="474"/>
      <c r="L8" s="474"/>
      <c r="M8" s="380"/>
      <c r="N8" s="380"/>
      <c r="O8" s="380"/>
      <c r="P8" s="380"/>
      <c r="Q8" s="380"/>
      <c r="R8" s="380"/>
      <c r="S8" s="380"/>
      <c r="T8" s="380"/>
      <c r="U8" s="380"/>
      <c r="V8" s="468"/>
      <c r="W8" s="380"/>
      <c r="X8" s="468"/>
      <c r="Y8" s="380"/>
      <c r="Z8" s="380"/>
      <c r="AA8" s="380"/>
      <c r="AB8" s="380"/>
      <c r="AC8" s="454" t="s">
        <v>1502</v>
      </c>
      <c r="AD8" s="248"/>
      <c r="AF8" s="272"/>
      <c r="AG8" s="385"/>
      <c r="AH8" s="385"/>
    </row>
    <row r="9" spans="1:34" s="368" customFormat="1" ht="15.5">
      <c r="A9" s="367"/>
      <c r="B9" s="367" t="s">
        <v>615</v>
      </c>
      <c r="G9" s="238"/>
      <c r="H9" s="367" t="s">
        <v>487</v>
      </c>
      <c r="I9" s="381"/>
      <c r="J9" s="381"/>
      <c r="K9" s="475"/>
      <c r="L9" s="475"/>
      <c r="M9" s="381"/>
      <c r="N9" s="381"/>
      <c r="O9" s="381"/>
      <c r="P9" s="381"/>
      <c r="Q9" s="381"/>
      <c r="R9" s="381"/>
      <c r="S9" s="381"/>
      <c r="T9" s="381"/>
      <c r="U9" s="442"/>
      <c r="V9" s="469"/>
      <c r="W9" s="442" t="s">
        <v>488</v>
      </c>
      <c r="X9" s="469"/>
      <c r="Y9" s="442" t="s">
        <v>489</v>
      </c>
      <c r="Z9" s="381"/>
      <c r="AA9" s="381"/>
      <c r="AB9" s="381"/>
      <c r="AC9" s="381"/>
      <c r="AD9" s="248"/>
      <c r="AH9" s="381"/>
    </row>
    <row r="10" spans="1:34" ht="63" customHeight="1">
      <c r="A10" s="452"/>
      <c r="B10" s="452" t="s">
        <v>490</v>
      </c>
      <c r="C10" s="452" t="s">
        <v>86</v>
      </c>
      <c r="D10" s="452" t="s">
        <v>52</v>
      </c>
      <c r="E10" s="453" t="s">
        <v>492</v>
      </c>
      <c r="F10" s="441"/>
      <c r="G10" s="441"/>
      <c r="H10" s="441" t="s">
        <v>938</v>
      </c>
      <c r="I10" s="441" t="s">
        <v>519</v>
      </c>
      <c r="J10" s="441" t="s">
        <v>520</v>
      </c>
      <c r="K10" s="476" t="s">
        <v>1011</v>
      </c>
      <c r="L10" s="476" t="s">
        <v>1317</v>
      </c>
      <c r="M10" s="441" t="s">
        <v>820</v>
      </c>
      <c r="N10" s="441" t="s">
        <v>821</v>
      </c>
      <c r="O10" s="441" t="s">
        <v>1318</v>
      </c>
      <c r="P10" s="441" t="s">
        <v>1319</v>
      </c>
      <c r="Q10" s="441" t="s">
        <v>497</v>
      </c>
      <c r="R10" s="441" t="s">
        <v>498</v>
      </c>
      <c r="S10" s="441" t="s">
        <v>516</v>
      </c>
      <c r="T10" s="441" t="s">
        <v>499</v>
      </c>
      <c r="U10" s="441" t="s">
        <v>522</v>
      </c>
      <c r="V10" s="470"/>
      <c r="W10" s="441" t="s">
        <v>943</v>
      </c>
      <c r="X10" s="470"/>
      <c r="Y10" s="441" t="s">
        <v>504</v>
      </c>
      <c r="Z10" s="441" t="s">
        <v>505</v>
      </c>
      <c r="AA10" s="441" t="s">
        <v>506</v>
      </c>
      <c r="AB10" s="441" t="s">
        <v>507</v>
      </c>
      <c r="AC10" s="441" t="s">
        <v>508</v>
      </c>
    </row>
    <row r="11" spans="1:34" s="368" customFormat="1" ht="15" customHeight="1">
      <c r="A11" s="369"/>
      <c r="B11" s="369" t="s">
        <v>200</v>
      </c>
      <c r="C11" s="367"/>
      <c r="D11" s="367"/>
      <c r="E11" s="367"/>
      <c r="F11" s="367"/>
      <c r="G11" s="238"/>
      <c r="H11" s="370"/>
      <c r="I11" s="370"/>
      <c r="J11" s="370"/>
      <c r="K11" s="477"/>
      <c r="L11" s="477"/>
      <c r="M11" s="370"/>
      <c r="N11" s="370"/>
      <c r="O11" s="370"/>
      <c r="P11" s="370"/>
      <c r="Q11" s="370"/>
      <c r="R11" s="370"/>
      <c r="S11" s="370"/>
      <c r="T11" s="370"/>
      <c r="U11" s="370"/>
      <c r="V11" s="471"/>
      <c r="W11" s="370"/>
      <c r="X11" s="471"/>
      <c r="Y11" s="370"/>
      <c r="Z11" s="370"/>
      <c r="AA11" s="370"/>
      <c r="AB11" s="370"/>
      <c r="AC11" s="370"/>
      <c r="AD11" s="248"/>
      <c r="AF11" s="272"/>
      <c r="AG11" s="385"/>
      <c r="AH11" s="385"/>
    </row>
    <row r="12" spans="1:34">
      <c r="A12" s="223"/>
      <c r="B12" s="223" t="s">
        <v>534</v>
      </c>
      <c r="C12" s="301" t="s">
        <v>25</v>
      </c>
      <c r="D12" s="301" t="s">
        <v>858</v>
      </c>
      <c r="E12" s="260" t="s">
        <v>535</v>
      </c>
      <c r="F12" s="225"/>
      <c r="G12" s="238"/>
      <c r="H12" s="302">
        <v>0.04</v>
      </c>
      <c r="I12" s="382">
        <v>11082.444614900001</v>
      </c>
      <c r="J12" s="435">
        <v>28.824353080001831</v>
      </c>
      <c r="K12" s="382">
        <v>293.92842400000001</v>
      </c>
      <c r="L12" s="435">
        <v>2642.494244</v>
      </c>
      <c r="M12" s="382">
        <v>11077.5960947</v>
      </c>
      <c r="N12" s="435">
        <v>537.93223166000178</v>
      </c>
      <c r="O12" s="382">
        <v>640.68269399999997</v>
      </c>
      <c r="P12" s="435">
        <v>2977.1234620800001</v>
      </c>
      <c r="Q12" s="232">
        <v>699400008.97294807</v>
      </c>
      <c r="R12" s="303">
        <v>4707941</v>
      </c>
      <c r="S12" s="232">
        <v>43523</v>
      </c>
      <c r="T12" s="304">
        <v>6.3108820596552012E-2</v>
      </c>
      <c r="U12" s="240">
        <v>1.7956486871214614E-4</v>
      </c>
      <c r="V12" s="504"/>
      <c r="W12" s="305">
        <v>148.30000000000001</v>
      </c>
      <c r="X12" s="505"/>
      <c r="Y12" s="231">
        <v>3.3742164531355354E-2</v>
      </c>
      <c r="Z12" s="306">
        <v>-2.3956829999999998E-2</v>
      </c>
      <c r="AA12" s="231">
        <v>3.9942169999999999E-2</v>
      </c>
      <c r="AB12" s="306">
        <v>0.12695970000000001</v>
      </c>
      <c r="AC12" s="231">
        <v>9.3653020000000003E-2</v>
      </c>
      <c r="AF12" s="272"/>
      <c r="AG12" s="385"/>
      <c r="AH12" s="385"/>
    </row>
    <row r="13" spans="1:34">
      <c r="A13" s="223"/>
      <c r="B13" s="223" t="s">
        <v>1274</v>
      </c>
      <c r="C13" s="301" t="s">
        <v>25</v>
      </c>
      <c r="D13" s="301" t="s">
        <v>761</v>
      </c>
      <c r="E13" s="260" t="s">
        <v>1279</v>
      </c>
      <c r="F13" s="225"/>
      <c r="G13" s="238"/>
      <c r="H13" s="302">
        <v>0.03</v>
      </c>
      <c r="I13" s="382">
        <v>23.35692135</v>
      </c>
      <c r="J13" s="435">
        <v>9.0598242900000017</v>
      </c>
      <c r="K13" s="382">
        <v>9.4962260000000001</v>
      </c>
      <c r="L13" s="435">
        <v>17.291992</v>
      </c>
      <c r="M13" s="382">
        <v>23.346551350000002</v>
      </c>
      <c r="N13" s="435">
        <v>10.79479431</v>
      </c>
      <c r="O13" s="382">
        <v>10.888500000000001</v>
      </c>
      <c r="P13" s="435">
        <v>20.139161000000001</v>
      </c>
      <c r="Q13" s="232">
        <v>11393111.91</v>
      </c>
      <c r="R13" s="303">
        <v>217034</v>
      </c>
      <c r="S13" s="232">
        <v>482</v>
      </c>
      <c r="T13" s="304">
        <v>0.48778311744411468</v>
      </c>
      <c r="U13" s="240">
        <v>1.1089708251897945E-3</v>
      </c>
      <c r="V13" s="504"/>
      <c r="W13" s="305">
        <v>51.85</v>
      </c>
      <c r="X13" s="505"/>
      <c r="Y13" s="231">
        <v>3.0206190935390551E-2</v>
      </c>
      <c r="Z13" s="306">
        <v>-1.910707E-2</v>
      </c>
      <c r="AA13" s="231">
        <v>3.9728880000000001E-2</v>
      </c>
      <c r="AB13" s="306" t="s">
        <v>170</v>
      </c>
      <c r="AC13" s="231" t="s">
        <v>170</v>
      </c>
      <c r="AF13" s="272"/>
      <c r="AG13" s="385"/>
      <c r="AH13" s="385"/>
    </row>
    <row r="14" spans="1:34">
      <c r="A14" s="223"/>
      <c r="B14" s="223" t="s">
        <v>125</v>
      </c>
      <c r="C14" s="301" t="s">
        <v>25</v>
      </c>
      <c r="D14" s="301" t="s">
        <v>110</v>
      </c>
      <c r="E14" s="260" t="s">
        <v>366</v>
      </c>
      <c r="F14" s="225"/>
      <c r="G14" s="238"/>
      <c r="H14" s="302">
        <v>0.05</v>
      </c>
      <c r="I14" s="382">
        <v>9651.042341979999</v>
      </c>
      <c r="J14" s="435">
        <v>92.688303269998556</v>
      </c>
      <c r="K14" s="382">
        <v>318.83042999999998</v>
      </c>
      <c r="L14" s="435">
        <v>1996.1302229999999</v>
      </c>
      <c r="M14" s="382">
        <v>9589.5485082799987</v>
      </c>
      <c r="N14" s="435">
        <v>324.05006615999793</v>
      </c>
      <c r="O14" s="382">
        <v>411.65489013999996</v>
      </c>
      <c r="P14" s="435">
        <v>2088.4037957800001</v>
      </c>
      <c r="Q14" s="232">
        <v>648012282.09719992</v>
      </c>
      <c r="R14" s="303">
        <v>18199575</v>
      </c>
      <c r="S14" s="232">
        <v>38309</v>
      </c>
      <c r="T14" s="304">
        <v>6.7144279253494005E-2</v>
      </c>
      <c r="U14" s="240">
        <v>3.9894773177485428E-4</v>
      </c>
      <c r="V14" s="504"/>
      <c r="W14" s="305">
        <v>35.619999999999997</v>
      </c>
      <c r="X14" s="505"/>
      <c r="Y14" s="231">
        <v>3.4436327905670978E-2</v>
      </c>
      <c r="Z14" s="306">
        <v>-2.3842150000000003E-2</v>
      </c>
      <c r="AA14" s="231">
        <v>3.6883970000000002E-2</v>
      </c>
      <c r="AB14" s="306">
        <v>0.12525269999999999</v>
      </c>
      <c r="AC14" s="231">
        <v>9.1856500000000008E-2</v>
      </c>
      <c r="AF14" s="272"/>
      <c r="AG14" s="385"/>
      <c r="AH14" s="385"/>
    </row>
    <row r="15" spans="1:34">
      <c r="A15" s="223"/>
      <c r="B15" s="223" t="s">
        <v>124</v>
      </c>
      <c r="C15" s="301" t="s">
        <v>25</v>
      </c>
      <c r="D15" s="301" t="s">
        <v>110</v>
      </c>
      <c r="E15" s="260" t="s">
        <v>306</v>
      </c>
      <c r="F15" s="225"/>
      <c r="G15" s="238"/>
      <c r="H15" s="302">
        <v>0.24</v>
      </c>
      <c r="I15" s="382">
        <v>793.40233509999996</v>
      </c>
      <c r="J15" s="435">
        <v>-12.33622980000019</v>
      </c>
      <c r="K15" s="382">
        <v>-1.6429999999999999E-3</v>
      </c>
      <c r="L15" s="435">
        <v>27.705127000000001</v>
      </c>
      <c r="M15" s="382">
        <v>790.79744617999995</v>
      </c>
      <c r="N15" s="435">
        <v>-9.5452968200000523</v>
      </c>
      <c r="O15" s="382">
        <v>7.8142499999999995</v>
      </c>
      <c r="P15" s="435">
        <v>35.197399859999997</v>
      </c>
      <c r="Q15" s="232">
        <v>36133201.427600004</v>
      </c>
      <c r="R15" s="303">
        <v>1045487</v>
      </c>
      <c r="S15" s="232">
        <v>3754</v>
      </c>
      <c r="T15" s="304">
        <v>4.554209110444047E-2</v>
      </c>
      <c r="U15" s="240">
        <v>5.2884229054541657E-4</v>
      </c>
      <c r="V15" s="504"/>
      <c r="W15" s="305">
        <v>34.729999999999997</v>
      </c>
      <c r="X15" s="505"/>
      <c r="Y15" s="231">
        <v>3.7409761013532973E-2</v>
      </c>
      <c r="Z15" s="306">
        <v>-1.531046E-2</v>
      </c>
      <c r="AA15" s="231">
        <v>7.6720289999999997E-2</v>
      </c>
      <c r="AB15" s="306">
        <v>0.14176249999999999</v>
      </c>
      <c r="AC15" s="231">
        <v>0.11077569999999999</v>
      </c>
      <c r="AF15" s="272"/>
      <c r="AG15" s="385"/>
      <c r="AH15" s="385"/>
    </row>
    <row r="16" spans="1:34">
      <c r="A16" s="223"/>
      <c r="B16" s="223" t="s">
        <v>197</v>
      </c>
      <c r="C16" s="301" t="s">
        <v>25</v>
      </c>
      <c r="D16" s="301" t="s">
        <v>379</v>
      </c>
      <c r="E16" s="260" t="s">
        <v>699</v>
      </c>
      <c r="F16" s="225"/>
      <c r="G16" s="238"/>
      <c r="H16" s="302">
        <v>0.35</v>
      </c>
      <c r="I16" s="382">
        <v>3313.0571193200003</v>
      </c>
      <c r="J16" s="435">
        <v>-54.874424019999978</v>
      </c>
      <c r="K16" s="382">
        <v>-21.003554999999999</v>
      </c>
      <c r="L16" s="435">
        <v>245.01659599999999</v>
      </c>
      <c r="M16" s="382">
        <v>3296.8282747400003</v>
      </c>
      <c r="N16" s="435">
        <v>5.7527500999999051</v>
      </c>
      <c r="O16" s="382">
        <v>-9.6101543199999995</v>
      </c>
      <c r="P16" s="435">
        <v>252.26787560000002</v>
      </c>
      <c r="Q16" s="232">
        <v>136172689.91</v>
      </c>
      <c r="R16" s="303">
        <v>3535116</v>
      </c>
      <c r="S16" s="232">
        <v>12853</v>
      </c>
      <c r="T16" s="304">
        <v>4.1101823785624686E-2</v>
      </c>
      <c r="U16" s="240">
        <v>4.6612460043773485E-4</v>
      </c>
      <c r="V16" s="504"/>
      <c r="W16" s="305">
        <v>38.74</v>
      </c>
      <c r="X16" s="505"/>
      <c r="Y16" s="231">
        <v>3.3815178110480126E-2</v>
      </c>
      <c r="Z16" s="306">
        <v>-9.9667779999999991E-3</v>
      </c>
      <c r="AA16" s="231">
        <v>1.32453E-2</v>
      </c>
      <c r="AB16" s="306">
        <v>9.6017199999999997E-2</v>
      </c>
      <c r="AC16" s="231">
        <v>7.4495839999999994E-2</v>
      </c>
      <c r="AF16" s="272"/>
      <c r="AG16" s="385"/>
      <c r="AH16" s="385"/>
    </row>
    <row r="17" spans="1:34">
      <c r="A17" s="223"/>
      <c r="B17" s="223" t="s">
        <v>181</v>
      </c>
      <c r="C17" s="301" t="s">
        <v>25</v>
      </c>
      <c r="D17" s="301" t="s">
        <v>858</v>
      </c>
      <c r="E17" s="260" t="s">
        <v>897</v>
      </c>
      <c r="F17" s="225"/>
      <c r="G17" s="238"/>
      <c r="H17" s="302">
        <v>0.4</v>
      </c>
      <c r="I17" s="382">
        <v>1426.10879664</v>
      </c>
      <c r="J17" s="435">
        <v>17.817718560000181</v>
      </c>
      <c r="K17" s="382">
        <v>34.687913000000002</v>
      </c>
      <c r="L17" s="435">
        <v>521.96478300000001</v>
      </c>
      <c r="M17" s="382">
        <v>1424.4861981600002</v>
      </c>
      <c r="N17" s="435">
        <v>83.003303779999968</v>
      </c>
      <c r="O17" s="382">
        <v>81.621756000000005</v>
      </c>
      <c r="P17" s="435">
        <v>572.40836526999999</v>
      </c>
      <c r="Q17" s="232">
        <v>99789051.507499993</v>
      </c>
      <c r="R17" s="303">
        <v>5156700</v>
      </c>
      <c r="S17" s="232">
        <v>10769</v>
      </c>
      <c r="T17" s="304">
        <v>6.9972958404442301E-2</v>
      </c>
      <c r="U17" s="240">
        <v>7.5975055467516703E-4</v>
      </c>
      <c r="V17" s="504"/>
      <c r="W17" s="305">
        <v>19.440000000000001</v>
      </c>
      <c r="X17" s="505"/>
      <c r="Y17" s="231">
        <v>3.800509259259259E-2</v>
      </c>
      <c r="Z17" s="306">
        <v>-1.2195119999999999E-2</v>
      </c>
      <c r="AA17" s="231">
        <v>0.1406038</v>
      </c>
      <c r="AB17" s="306">
        <v>0.1691628</v>
      </c>
      <c r="AC17" s="231">
        <v>0.12735399999999999</v>
      </c>
      <c r="AF17" s="272"/>
      <c r="AG17" s="385"/>
      <c r="AH17" s="385"/>
    </row>
    <row r="18" spans="1:34">
      <c r="A18" s="223"/>
      <c r="B18" s="223" t="s">
        <v>118</v>
      </c>
      <c r="C18" s="301" t="s">
        <v>25</v>
      </c>
      <c r="D18" s="301" t="s">
        <v>147</v>
      </c>
      <c r="E18" s="260" t="s">
        <v>1180</v>
      </c>
      <c r="F18" s="225"/>
      <c r="G18" s="238"/>
      <c r="H18" s="302">
        <v>0.05</v>
      </c>
      <c r="I18" s="382">
        <v>6563.6418401400006</v>
      </c>
      <c r="J18" s="435">
        <v>-249.27354113999939</v>
      </c>
      <c r="K18" s="382">
        <v>-4.4653549999999997</v>
      </c>
      <c r="L18" s="435">
        <v>386.43244513999997</v>
      </c>
      <c r="M18" s="382">
        <v>6467.9988864699999</v>
      </c>
      <c r="N18" s="435">
        <v>-109.07927572999954</v>
      </c>
      <c r="O18" s="382">
        <v>37.679262170000001</v>
      </c>
      <c r="P18" s="435">
        <v>432.45286278000003</v>
      </c>
      <c r="Q18" s="232">
        <v>198466746.84</v>
      </c>
      <c r="R18" s="303">
        <v>2499858</v>
      </c>
      <c r="S18" s="232">
        <v>13160</v>
      </c>
      <c r="T18" s="304">
        <v>3.0237290771454827E-2</v>
      </c>
      <c r="U18" s="240">
        <v>2.7839638340981977E-4</v>
      </c>
      <c r="V18" s="504"/>
      <c r="W18" s="305">
        <v>78.430000000000007</v>
      </c>
      <c r="X18" s="505"/>
      <c r="Y18" s="231">
        <v>3.8544880785413738E-2</v>
      </c>
      <c r="Z18" s="306">
        <v>-2.0055510000000002E-2</v>
      </c>
      <c r="AA18" s="231">
        <v>3.8371759999999998E-2</v>
      </c>
      <c r="AB18" s="306">
        <v>0.12533329999999998</v>
      </c>
      <c r="AC18" s="231">
        <v>9.0620820000000005E-2</v>
      </c>
    </row>
    <row r="19" spans="1:34">
      <c r="A19" s="223"/>
      <c r="B19" s="223" t="s">
        <v>5</v>
      </c>
      <c r="C19" s="301" t="s">
        <v>25</v>
      </c>
      <c r="D19" s="301" t="s">
        <v>147</v>
      </c>
      <c r="E19" s="260" t="s">
        <v>1186</v>
      </c>
      <c r="F19" s="225"/>
      <c r="G19" s="238"/>
      <c r="H19" s="302">
        <v>0.2</v>
      </c>
      <c r="I19" s="382">
        <v>708.35582537999994</v>
      </c>
      <c r="J19" s="435">
        <v>-24.317658539999961</v>
      </c>
      <c r="K19" s="382">
        <v>7.2777499999999995E-2</v>
      </c>
      <c r="L19" s="435">
        <v>-56.816101189999998</v>
      </c>
      <c r="M19" s="382">
        <v>701.30195962999994</v>
      </c>
      <c r="N19" s="435">
        <v>-23.420509120000006</v>
      </c>
      <c r="O19" s="382">
        <v>-3.7264636200000001</v>
      </c>
      <c r="P19" s="435">
        <v>-60.56795537</v>
      </c>
      <c r="Q19" s="232">
        <v>16452467.359999999</v>
      </c>
      <c r="R19" s="303">
        <v>212703</v>
      </c>
      <c r="S19" s="232">
        <v>1388</v>
      </c>
      <c r="T19" s="304">
        <v>2.3226275228518119E-2</v>
      </c>
      <c r="U19" s="240">
        <v>6.2149671810329788E-4</v>
      </c>
      <c r="V19" s="504"/>
      <c r="W19" s="305">
        <v>76.61</v>
      </c>
      <c r="X19" s="505"/>
      <c r="Y19" s="231">
        <v>3.9881686463908113E-2</v>
      </c>
      <c r="Z19" s="306">
        <v>-1.622914E-2</v>
      </c>
      <c r="AA19" s="231">
        <v>5.6399990000000004E-2</v>
      </c>
      <c r="AB19" s="306">
        <v>0.1259575</v>
      </c>
      <c r="AC19" s="231">
        <v>9.8609360000000007E-2</v>
      </c>
    </row>
    <row r="20" spans="1:34">
      <c r="A20" s="223"/>
      <c r="B20" s="223" t="s">
        <v>27</v>
      </c>
      <c r="C20" s="301" t="s">
        <v>25</v>
      </c>
      <c r="D20" s="301" t="s">
        <v>31</v>
      </c>
      <c r="E20" s="260" t="s">
        <v>330</v>
      </c>
      <c r="F20" s="225"/>
      <c r="G20" s="238"/>
      <c r="H20" s="302">
        <v>7.0000000000000007E-2</v>
      </c>
      <c r="I20" s="382">
        <v>26675.090868160001</v>
      </c>
      <c r="J20" s="435">
        <v>-219.93035608000184</v>
      </c>
      <c r="K20" s="382">
        <v>448.95458600000001</v>
      </c>
      <c r="L20" s="435">
        <v>4330.5971840000002</v>
      </c>
      <c r="M20" s="382">
        <v>26628.480045400003</v>
      </c>
      <c r="N20" s="435">
        <v>487.1635529600029</v>
      </c>
      <c r="O20" s="382">
        <v>713.08778624000001</v>
      </c>
      <c r="P20" s="435">
        <v>4561.1923165199996</v>
      </c>
      <c r="Q20" s="232">
        <v>1036586912.2116104</v>
      </c>
      <c r="R20" s="303">
        <v>9409166</v>
      </c>
      <c r="S20" s="232">
        <v>104110</v>
      </c>
      <c r="T20" s="304">
        <v>3.8859733124617178E-2</v>
      </c>
      <c r="U20" s="240">
        <v>1.8199353683100964E-4</v>
      </c>
      <c r="V20" s="504"/>
      <c r="W20" s="305">
        <v>110.12</v>
      </c>
      <c r="X20" s="505"/>
      <c r="Y20" s="231" t="s">
        <v>1500</v>
      </c>
      <c r="Z20" s="306">
        <v>-2.4882669999999999E-2</v>
      </c>
      <c r="AA20" s="231">
        <v>3.2039119999999997E-2</v>
      </c>
      <c r="AB20" s="306">
        <v>0.12443799999999999</v>
      </c>
      <c r="AC20" s="231">
        <v>8.718540000000001E-2</v>
      </c>
    </row>
    <row r="21" spans="1:34">
      <c r="A21" s="223"/>
      <c r="B21" s="223" t="s">
        <v>47</v>
      </c>
      <c r="C21" s="301" t="s">
        <v>25</v>
      </c>
      <c r="D21" s="301" t="s">
        <v>31</v>
      </c>
      <c r="E21" s="260" t="s">
        <v>333</v>
      </c>
      <c r="F21" s="225"/>
      <c r="G21" s="238"/>
      <c r="H21" s="302">
        <v>0.2</v>
      </c>
      <c r="I21" s="382">
        <v>310.15141473</v>
      </c>
      <c r="J21" s="435">
        <v>-6.7499798100000028</v>
      </c>
      <c r="K21" s="382">
        <v>-1.770508</v>
      </c>
      <c r="L21" s="435">
        <v>-8.1161969999999997</v>
      </c>
      <c r="M21" s="382">
        <v>311.05692232999996</v>
      </c>
      <c r="N21" s="435">
        <v>-11.00356549000001</v>
      </c>
      <c r="O21" s="382">
        <v>-1.7433726999999999</v>
      </c>
      <c r="P21" s="435">
        <v>-12.120520839999999</v>
      </c>
      <c r="Q21" s="232">
        <v>13615443.129999999</v>
      </c>
      <c r="R21" s="303">
        <v>151109</v>
      </c>
      <c r="S21" s="232">
        <v>2561</v>
      </c>
      <c r="T21" s="304">
        <v>4.3899342332043914E-2</v>
      </c>
      <c r="U21" s="240">
        <v>5.6549728216368248E-4</v>
      </c>
      <c r="V21" s="504"/>
      <c r="W21" s="305">
        <v>90.19</v>
      </c>
      <c r="X21" s="505"/>
      <c r="Y21" s="231">
        <v>3.3318449939017628E-2</v>
      </c>
      <c r="Z21" s="306">
        <v>-1.5607949999999999E-2</v>
      </c>
      <c r="AA21" s="231">
        <v>8.6245680000000005E-2</v>
      </c>
      <c r="AB21" s="306">
        <v>0.13827739999999999</v>
      </c>
      <c r="AC21" s="231">
        <v>0.1124723</v>
      </c>
    </row>
    <row r="22" spans="1:34" s="368" customFormat="1" ht="15" customHeight="1">
      <c r="A22" s="369"/>
      <c r="B22" s="369" t="s">
        <v>201</v>
      </c>
      <c r="C22" s="367"/>
      <c r="D22" s="367"/>
      <c r="E22" s="367"/>
      <c r="F22" s="367"/>
      <c r="G22" s="238"/>
      <c r="H22" s="370"/>
      <c r="I22" s="370"/>
      <c r="J22" s="370"/>
      <c r="K22" s="477"/>
      <c r="L22" s="477"/>
      <c r="M22" s="370"/>
      <c r="N22" s="370"/>
      <c r="O22" s="499"/>
      <c r="P22" s="499"/>
      <c r="Q22" s="370"/>
      <c r="R22" s="370"/>
      <c r="S22" s="370"/>
      <c r="T22" s="370"/>
      <c r="U22" s="370"/>
      <c r="V22" s="471"/>
      <c r="W22" s="370"/>
      <c r="X22" s="471"/>
      <c r="Y22" s="370"/>
      <c r="Z22" s="370"/>
      <c r="AA22" s="370"/>
      <c r="AB22" s="370"/>
      <c r="AC22" s="370"/>
      <c r="AD22" s="248"/>
      <c r="AF22" s="272"/>
      <c r="AG22" s="385"/>
      <c r="AH22" s="385"/>
    </row>
    <row r="23" spans="1:34">
      <c r="A23" s="223"/>
      <c r="B23" s="223" t="s">
        <v>407</v>
      </c>
      <c r="C23" s="301" t="s">
        <v>25</v>
      </c>
      <c r="D23" s="301" t="s">
        <v>858</v>
      </c>
      <c r="E23" s="260" t="s">
        <v>888</v>
      </c>
      <c r="F23" s="225"/>
      <c r="G23" s="238"/>
      <c r="H23" s="302">
        <v>0.25</v>
      </c>
      <c r="I23" s="382">
        <v>675.3985576</v>
      </c>
      <c r="J23" s="435">
        <v>-24.164528000000001</v>
      </c>
      <c r="K23" s="382">
        <v>0</v>
      </c>
      <c r="L23" s="435">
        <v>134.22431399999999</v>
      </c>
      <c r="M23" s="382">
        <v>675.00911348</v>
      </c>
      <c r="N23" s="435">
        <v>29.222066780000091</v>
      </c>
      <c r="O23" s="382">
        <v>15.657590000000001</v>
      </c>
      <c r="P23" s="435">
        <v>144.75777017000001</v>
      </c>
      <c r="Q23" s="232">
        <v>27066416.602000006</v>
      </c>
      <c r="R23" s="303">
        <v>1205020</v>
      </c>
      <c r="S23" s="232">
        <v>2598</v>
      </c>
      <c r="T23" s="304">
        <v>4.0074732611481083E-2</v>
      </c>
      <c r="U23" s="240">
        <v>9.7846546065231141E-4</v>
      </c>
      <c r="V23" s="504"/>
      <c r="W23" s="305">
        <v>22.37</v>
      </c>
      <c r="X23" s="505"/>
      <c r="Y23" s="231">
        <v>2.8005140813589628E-2</v>
      </c>
      <c r="Z23" s="306">
        <v>-3.4110540000000002E-2</v>
      </c>
      <c r="AA23" s="231">
        <v>-3.9464829999999999E-2</v>
      </c>
      <c r="AB23" s="306">
        <v>9.8871619999999993E-2</v>
      </c>
      <c r="AC23" s="231">
        <v>5.3489919999999996E-2</v>
      </c>
    </row>
    <row r="24" spans="1:34">
      <c r="A24" s="223"/>
      <c r="B24" s="223" t="s">
        <v>589</v>
      </c>
      <c r="C24" s="301" t="s">
        <v>1207</v>
      </c>
      <c r="D24" s="301" t="s">
        <v>537</v>
      </c>
      <c r="E24" s="260" t="s">
        <v>1193</v>
      </c>
      <c r="F24" s="225"/>
      <c r="G24" s="238"/>
      <c r="H24" s="302">
        <v>0.99</v>
      </c>
      <c r="I24" s="382">
        <v>14.800920419999999</v>
      </c>
      <c r="J24" s="435">
        <v>-7.8819330200000035</v>
      </c>
      <c r="K24" s="382">
        <v>-7.1982059999999999</v>
      </c>
      <c r="L24" s="435">
        <v>-23.978283999999999</v>
      </c>
      <c r="M24" s="382">
        <v>15.104354039999999</v>
      </c>
      <c r="N24" s="435">
        <v>-9.3691055199999997</v>
      </c>
      <c r="O24" s="382">
        <v>-8.2092259199999997</v>
      </c>
      <c r="P24" s="435">
        <v>-24.766420539999999</v>
      </c>
      <c r="Q24" s="232">
        <v>7230454.959999999</v>
      </c>
      <c r="R24" s="303">
        <v>1788810</v>
      </c>
      <c r="S24" s="232">
        <v>889</v>
      </c>
      <c r="T24" s="304">
        <v>0.48851387311222366</v>
      </c>
      <c r="U24" s="240">
        <v>5.8189409250475757E-3</v>
      </c>
      <c r="V24" s="504"/>
      <c r="W24" s="305">
        <v>4.0199999999999996</v>
      </c>
      <c r="X24" s="505"/>
      <c r="Y24" s="231">
        <v>2.2395522388059703E-2</v>
      </c>
      <c r="Z24" s="306">
        <v>-3.3653849999999999E-2</v>
      </c>
      <c r="AA24" s="231">
        <v>-0.17432909999999999</v>
      </c>
      <c r="AB24" s="306">
        <v>-2.7804850000000002E-2</v>
      </c>
      <c r="AC24" s="231">
        <v>-5.7636180000000002E-2</v>
      </c>
    </row>
    <row r="25" spans="1:34">
      <c r="A25" s="223"/>
      <c r="B25" s="223" t="s">
        <v>126</v>
      </c>
      <c r="C25" s="301" t="s">
        <v>25</v>
      </c>
      <c r="D25" s="301" t="s">
        <v>110</v>
      </c>
      <c r="E25" s="260" t="s">
        <v>309</v>
      </c>
      <c r="F25" s="225"/>
      <c r="G25" s="238"/>
      <c r="H25" s="302">
        <v>0.55000000000000004</v>
      </c>
      <c r="I25" s="382">
        <v>136.4350278</v>
      </c>
      <c r="J25" s="435">
        <v>9.1050887999999972</v>
      </c>
      <c r="K25" s="382">
        <v>12.191190000000001</v>
      </c>
      <c r="L25" s="435">
        <v>22.550477000000001</v>
      </c>
      <c r="M25" s="382">
        <v>136.34308946000002</v>
      </c>
      <c r="N25" s="435">
        <v>12.090717840000003</v>
      </c>
      <c r="O25" s="382">
        <v>9.0540000000000003</v>
      </c>
      <c r="P25" s="435">
        <v>19.111220740000011</v>
      </c>
      <c r="Q25" s="232">
        <v>9037131.8099999987</v>
      </c>
      <c r="R25" s="303">
        <v>1786320</v>
      </c>
      <c r="S25" s="232">
        <v>479</v>
      </c>
      <c r="T25" s="304">
        <v>6.623762208080114E-2</v>
      </c>
      <c r="U25" s="240">
        <v>2.78239133647815E-3</v>
      </c>
      <c r="V25" s="504"/>
      <c r="W25" s="305">
        <v>5.03</v>
      </c>
      <c r="X25" s="505"/>
      <c r="Y25" s="231">
        <v>4.3449304174950291E-2</v>
      </c>
      <c r="Z25" s="306">
        <v>-2.3300969999999997E-2</v>
      </c>
      <c r="AA25" s="231">
        <v>-6.4520839999999996E-2</v>
      </c>
      <c r="AB25" s="306">
        <v>0.1009499</v>
      </c>
      <c r="AC25" s="231">
        <v>2.1234690000000001E-2</v>
      </c>
    </row>
    <row r="26" spans="1:34">
      <c r="A26" s="223"/>
      <c r="B26" s="223" t="s">
        <v>184</v>
      </c>
      <c r="C26" s="301" t="s">
        <v>25</v>
      </c>
      <c r="D26" s="301" t="s">
        <v>379</v>
      </c>
      <c r="E26" s="260" t="s">
        <v>696</v>
      </c>
      <c r="F26" s="225"/>
      <c r="G26" s="238"/>
      <c r="H26" s="302">
        <v>0.45</v>
      </c>
      <c r="I26" s="382">
        <v>499.38820676000006</v>
      </c>
      <c r="J26" s="435">
        <v>-12.318580359999954</v>
      </c>
      <c r="K26" s="382">
        <v>4.4808700000000004</v>
      </c>
      <c r="L26" s="435">
        <v>87.699468999999993</v>
      </c>
      <c r="M26" s="382">
        <v>499.04386385999999</v>
      </c>
      <c r="N26" s="435">
        <v>20.046089100000025</v>
      </c>
      <c r="O26" s="382">
        <v>8.8161041300000011</v>
      </c>
      <c r="P26" s="435">
        <v>91.007636199999993</v>
      </c>
      <c r="Q26" s="232">
        <v>18348874.420000002</v>
      </c>
      <c r="R26" s="303">
        <v>415333</v>
      </c>
      <c r="S26" s="232">
        <v>3640</v>
      </c>
      <c r="T26" s="304">
        <v>3.6742706719180195E-2</v>
      </c>
      <c r="U26" s="240">
        <v>5.7483254706135168E-4</v>
      </c>
      <c r="V26" s="504"/>
      <c r="W26" s="305">
        <v>44.09</v>
      </c>
      <c r="X26" s="505"/>
      <c r="Y26" s="231">
        <v>2.6309820821047852E-2</v>
      </c>
      <c r="Z26" s="306">
        <v>-3.2689780000000002E-2</v>
      </c>
      <c r="AA26" s="231">
        <v>-1.2261050000000001E-2</v>
      </c>
      <c r="AB26" s="306">
        <v>0.10935449999999999</v>
      </c>
      <c r="AC26" s="231">
        <v>6.9431720000000002E-2</v>
      </c>
    </row>
    <row r="27" spans="1:34">
      <c r="A27" s="223"/>
      <c r="B27" s="223" t="s">
        <v>243</v>
      </c>
      <c r="C27" s="301" t="s">
        <v>25</v>
      </c>
      <c r="D27" s="301" t="s">
        <v>379</v>
      </c>
      <c r="E27" s="260" t="s">
        <v>698</v>
      </c>
      <c r="F27" s="225"/>
      <c r="G27" s="238"/>
      <c r="H27" s="302">
        <v>0.49</v>
      </c>
      <c r="I27" s="382">
        <v>185.63964093999999</v>
      </c>
      <c r="J27" s="435">
        <v>-5.8496272400000091</v>
      </c>
      <c r="K27" s="382">
        <v>0</v>
      </c>
      <c r="L27" s="435">
        <v>-13.648343000000001</v>
      </c>
      <c r="M27" s="382">
        <v>181.98057929999999</v>
      </c>
      <c r="N27" s="435">
        <v>9.2716128999999761</v>
      </c>
      <c r="O27" s="382">
        <v>-4.7475999999999994E-3</v>
      </c>
      <c r="P27" s="435">
        <v>-16.892662890000004</v>
      </c>
      <c r="Q27" s="232">
        <v>4766059.7949999999</v>
      </c>
      <c r="R27" s="303">
        <v>217741</v>
      </c>
      <c r="S27" s="232">
        <v>404</v>
      </c>
      <c r="T27" s="304">
        <v>2.5673718020928639E-2</v>
      </c>
      <c r="U27" s="240">
        <v>1.7756525933135152E-3</v>
      </c>
      <c r="V27" s="504"/>
      <c r="W27" s="305">
        <v>21.58</v>
      </c>
      <c r="X27" s="505"/>
      <c r="Y27" s="231">
        <v>2.7803521779425393E-2</v>
      </c>
      <c r="Z27" s="306">
        <v>-3.0548069999999997E-2</v>
      </c>
      <c r="AA27" s="231">
        <v>-1.710354E-2</v>
      </c>
      <c r="AB27" s="306">
        <v>0.10672290000000001</v>
      </c>
      <c r="AC27" s="231">
        <v>3.5902839999999998E-2</v>
      </c>
    </row>
    <row r="28" spans="1:34">
      <c r="A28" s="223"/>
      <c r="B28" s="223" t="s">
        <v>46</v>
      </c>
      <c r="C28" s="301" t="s">
        <v>25</v>
      </c>
      <c r="D28" s="301" t="s">
        <v>147</v>
      </c>
      <c r="E28" s="260" t="s">
        <v>1185</v>
      </c>
      <c r="F28" s="225"/>
      <c r="G28" s="238"/>
      <c r="H28" s="302">
        <v>0.5</v>
      </c>
      <c r="I28" s="382">
        <v>27.239696129999999</v>
      </c>
      <c r="J28" s="435">
        <v>-0.54366908999999985</v>
      </c>
      <c r="K28" s="382">
        <v>0</v>
      </c>
      <c r="L28" s="435">
        <v>5.5667899999999909E-2</v>
      </c>
      <c r="M28" s="382">
        <v>27.209255779999996</v>
      </c>
      <c r="N28" s="435">
        <v>2.197502919999998</v>
      </c>
      <c r="O28" s="382">
        <v>1.4530000000000001</v>
      </c>
      <c r="P28" s="435">
        <v>1.4634648400000001</v>
      </c>
      <c r="Q28" s="232">
        <v>940722.56999999983</v>
      </c>
      <c r="R28" s="303">
        <v>64586</v>
      </c>
      <c r="S28" s="232">
        <v>115</v>
      </c>
      <c r="T28" s="304">
        <v>3.4534987670583821E-2</v>
      </c>
      <c r="U28" s="240">
        <v>1.7151759359824172E-3</v>
      </c>
      <c r="V28" s="504"/>
      <c r="W28" s="305">
        <v>14.51</v>
      </c>
      <c r="X28" s="505"/>
      <c r="Y28" s="231">
        <v>9.245272226050999E-2</v>
      </c>
      <c r="Z28" s="306">
        <v>-2.0917680000000001E-2</v>
      </c>
      <c r="AA28" s="231">
        <v>-6.3813029999999993E-2</v>
      </c>
      <c r="AB28" s="306">
        <v>0.10294180000000001</v>
      </c>
      <c r="AC28" s="231">
        <v>2.4459439999999999E-2</v>
      </c>
    </row>
    <row r="29" spans="1:34" s="355" customFormat="1">
      <c r="A29" s="223"/>
      <c r="B29" s="223" t="s">
        <v>423</v>
      </c>
      <c r="C29" s="301" t="s">
        <v>25</v>
      </c>
      <c r="D29" s="301" t="s">
        <v>858</v>
      </c>
      <c r="E29" s="260" t="s">
        <v>1129</v>
      </c>
      <c r="F29" s="225"/>
      <c r="G29" s="238"/>
      <c r="H29" s="302">
        <v>0.39</v>
      </c>
      <c r="I29" s="382">
        <v>369.44380139999998</v>
      </c>
      <c r="J29" s="435">
        <v>-16.835984800000013</v>
      </c>
      <c r="K29" s="382">
        <v>-13.624727</v>
      </c>
      <c r="L29" s="435">
        <v>72.597151999999994</v>
      </c>
      <c r="M29" s="382">
        <v>369.42513467999999</v>
      </c>
      <c r="N29" s="435">
        <v>16.453633199999988</v>
      </c>
      <c r="O29" s="382">
        <v>-8.94</v>
      </c>
      <c r="P29" s="435">
        <v>71.488659380000001</v>
      </c>
      <c r="Q29" s="232">
        <v>20255783.717999995</v>
      </c>
      <c r="R29" s="303">
        <v>4500582</v>
      </c>
      <c r="S29" s="232">
        <v>2338</v>
      </c>
      <c r="T29" s="304">
        <v>5.4827780683397859E-2</v>
      </c>
      <c r="U29" s="240">
        <v>3.8897986257412842E-3</v>
      </c>
      <c r="V29" s="504"/>
      <c r="W29" s="305">
        <v>4.47</v>
      </c>
      <c r="X29" s="505"/>
      <c r="Y29" s="231">
        <v>2.9342505592841166E-2</v>
      </c>
      <c r="Z29" s="306">
        <v>-4.4543430000000004E-3</v>
      </c>
      <c r="AA29" s="231">
        <v>5.2989540000000002E-2</v>
      </c>
      <c r="AB29" s="306">
        <v>0.151668</v>
      </c>
      <c r="AC29" s="231">
        <v>6.7059140000000003E-2</v>
      </c>
      <c r="AD29" s="248"/>
      <c r="AH29" s="400"/>
    </row>
    <row r="30" spans="1:34" s="355" customFormat="1">
      <c r="A30" s="223"/>
      <c r="B30" s="276" t="s">
        <v>1405</v>
      </c>
      <c r="C30" s="301" t="s">
        <v>25</v>
      </c>
      <c r="D30" s="301" t="s">
        <v>1423</v>
      </c>
      <c r="E30" s="260" t="s">
        <v>1418</v>
      </c>
      <c r="F30" s="225"/>
      <c r="G30" s="238"/>
      <c r="H30" s="302">
        <v>1.1000000000000001</v>
      </c>
      <c r="I30" s="382">
        <v>1.8250232</v>
      </c>
      <c r="J30" s="435">
        <v>-0.14818040000000013</v>
      </c>
      <c r="K30" s="382">
        <v>-0.11742988</v>
      </c>
      <c r="L30" s="435">
        <v>1.7778416700000004</v>
      </c>
      <c r="M30" s="382">
        <v>1.8250232</v>
      </c>
      <c r="N30" s="435">
        <v>-7.1207000000000006E-2</v>
      </c>
      <c r="O30" s="382">
        <v>-0.1128062</v>
      </c>
      <c r="P30" s="435">
        <v>1.7954869</v>
      </c>
      <c r="Q30" s="232">
        <v>602696.67999999993</v>
      </c>
      <c r="R30" s="303">
        <v>53641</v>
      </c>
      <c r="S30" s="232">
        <v>19</v>
      </c>
      <c r="T30" s="304">
        <v>0.33024055803783753</v>
      </c>
      <c r="U30" s="240">
        <v>5.5977008909872594E-3</v>
      </c>
      <c r="V30" s="504"/>
      <c r="W30" s="305">
        <v>11</v>
      </c>
      <c r="X30" s="505"/>
      <c r="Y30" s="231">
        <v>1.8428272727272727E-2</v>
      </c>
      <c r="Z30" s="306">
        <v>-3.4240560000000003E-2</v>
      </c>
      <c r="AA30" s="231" t="s">
        <v>170</v>
      </c>
      <c r="AB30" s="306" t="s">
        <v>170</v>
      </c>
      <c r="AC30" s="231" t="s">
        <v>170</v>
      </c>
      <c r="AD30" s="248"/>
      <c r="AH30" s="400"/>
    </row>
    <row r="31" spans="1:34" s="355" customFormat="1">
      <c r="A31" s="223"/>
      <c r="B31" s="223" t="s">
        <v>98</v>
      </c>
      <c r="C31" s="301" t="s">
        <v>25</v>
      </c>
      <c r="D31" s="301" t="s">
        <v>31</v>
      </c>
      <c r="E31" s="260" t="s">
        <v>334</v>
      </c>
      <c r="F31" s="225"/>
      <c r="G31" s="238"/>
      <c r="H31" s="302">
        <v>0.3</v>
      </c>
      <c r="I31" s="382">
        <v>1194.5561183999998</v>
      </c>
      <c r="J31" s="435">
        <v>-9.6783416000001434</v>
      </c>
      <c r="K31" s="382">
        <v>14.707532</v>
      </c>
      <c r="L31" s="435">
        <v>136.22777099999999</v>
      </c>
      <c r="M31" s="382">
        <v>1193.0218868799998</v>
      </c>
      <c r="N31" s="435">
        <v>51.872148279999969</v>
      </c>
      <c r="O31" s="382">
        <v>17.52530664</v>
      </c>
      <c r="P31" s="435">
        <v>139.49929459999998</v>
      </c>
      <c r="Q31" s="232">
        <v>47988779.195000008</v>
      </c>
      <c r="R31" s="303">
        <v>653789</v>
      </c>
      <c r="S31" s="232">
        <v>9080</v>
      </c>
      <c r="T31" s="304">
        <v>4.0172896405467035E-2</v>
      </c>
      <c r="U31" s="240">
        <v>7.3573934265146982E-4</v>
      </c>
      <c r="V31" s="504"/>
      <c r="W31" s="305">
        <v>73.239999999999995</v>
      </c>
      <c r="X31" s="505"/>
      <c r="Y31" s="231">
        <v>4.7692080830147469E-2</v>
      </c>
      <c r="Z31" s="306">
        <v>-2.020067E-2</v>
      </c>
      <c r="AA31" s="231">
        <v>6.7333929999999998E-3</v>
      </c>
      <c r="AB31" s="306">
        <v>0.12929109999999999</v>
      </c>
      <c r="AC31" s="231">
        <v>6.4973749999999997E-2</v>
      </c>
      <c r="AD31" s="248"/>
      <c r="AH31" s="400"/>
    </row>
    <row r="32" spans="1:34" s="368" customFormat="1" ht="15" customHeight="1">
      <c r="A32" s="369"/>
      <c r="B32" s="369" t="s">
        <v>260</v>
      </c>
      <c r="C32" s="367"/>
      <c r="D32" s="367"/>
      <c r="E32" s="367"/>
      <c r="F32" s="367"/>
      <c r="G32" s="238"/>
      <c r="H32" s="370"/>
      <c r="I32" s="370"/>
      <c r="J32" s="370"/>
      <c r="K32" s="477"/>
      <c r="L32" s="477"/>
      <c r="M32" s="370"/>
      <c r="N32" s="370"/>
      <c r="O32" s="499"/>
      <c r="P32" s="499"/>
      <c r="Q32" s="370"/>
      <c r="R32" s="370"/>
      <c r="S32" s="370"/>
      <c r="T32" s="370"/>
      <c r="U32" s="370"/>
      <c r="V32" s="471"/>
      <c r="W32" s="370"/>
      <c r="X32" s="471"/>
      <c r="Y32" s="370"/>
      <c r="Z32" s="370"/>
      <c r="AA32" s="370"/>
      <c r="AB32" s="370"/>
      <c r="AC32" s="370"/>
      <c r="AD32" s="248"/>
      <c r="AF32" s="272"/>
      <c r="AG32" s="385"/>
      <c r="AH32" s="385"/>
    </row>
    <row r="33" spans="1:34">
      <c r="A33" s="223"/>
      <c r="B33" s="223" t="s">
        <v>745</v>
      </c>
      <c r="C33" s="301" t="s">
        <v>25</v>
      </c>
      <c r="D33" s="301" t="s">
        <v>858</v>
      </c>
      <c r="E33" s="260" t="s">
        <v>862</v>
      </c>
      <c r="F33" s="225"/>
      <c r="G33" s="238"/>
      <c r="H33" s="302">
        <v>0.35</v>
      </c>
      <c r="I33" s="382">
        <v>1515.3767648999999</v>
      </c>
      <c r="J33" s="435">
        <v>10.119204899999858</v>
      </c>
      <c r="K33" s="382">
        <v>43.513036999999997</v>
      </c>
      <c r="L33" s="435">
        <v>736.41268200000002</v>
      </c>
      <c r="M33" s="382">
        <v>1514.40995484</v>
      </c>
      <c r="N33" s="435">
        <v>137.78479545000005</v>
      </c>
      <c r="O33" s="382">
        <v>117.94297994999999</v>
      </c>
      <c r="P33" s="435">
        <v>812.60955360999992</v>
      </c>
      <c r="Q33" s="232">
        <v>95577725.314999968</v>
      </c>
      <c r="R33" s="303">
        <v>2741787</v>
      </c>
      <c r="S33" s="232">
        <v>12877</v>
      </c>
      <c r="T33" s="304">
        <v>6.3071922131066313E-2</v>
      </c>
      <c r="U33" s="240">
        <v>4.7631261453593462E-4</v>
      </c>
      <c r="V33" s="504"/>
      <c r="W33" s="305">
        <v>35.19</v>
      </c>
      <c r="X33" s="505"/>
      <c r="Y33" s="231">
        <v>4.091787439613527E-2</v>
      </c>
      <c r="Z33" s="306">
        <v>-2.2499999999999999E-2</v>
      </c>
      <c r="AA33" s="231">
        <v>6.4793890000000007E-2</v>
      </c>
      <c r="AB33" s="306">
        <v>0.18663730000000001</v>
      </c>
      <c r="AC33" s="231" t="s">
        <v>170</v>
      </c>
    </row>
    <row r="34" spans="1:34">
      <c r="A34" s="223"/>
      <c r="B34" s="223" t="s">
        <v>625</v>
      </c>
      <c r="C34" s="301" t="s">
        <v>25</v>
      </c>
      <c r="D34" s="301" t="s">
        <v>858</v>
      </c>
      <c r="E34" s="260" t="s">
        <v>873</v>
      </c>
      <c r="F34" s="225"/>
      <c r="G34" s="238"/>
      <c r="H34" s="302">
        <v>0.48</v>
      </c>
      <c r="I34" s="382">
        <v>551.79139750000002</v>
      </c>
      <c r="J34" s="435">
        <v>-72.505802299999957</v>
      </c>
      <c r="K34" s="382">
        <v>-8.1185279999999995</v>
      </c>
      <c r="L34" s="435">
        <v>292.50959699999999</v>
      </c>
      <c r="M34" s="382">
        <v>550.50743</v>
      </c>
      <c r="N34" s="435">
        <v>-55.85868617999995</v>
      </c>
      <c r="O34" s="382">
        <v>-31.746522500000001</v>
      </c>
      <c r="P34" s="435">
        <v>267.25877136999998</v>
      </c>
      <c r="Q34" s="232">
        <v>57356583.502154008</v>
      </c>
      <c r="R34" s="303">
        <v>2665146</v>
      </c>
      <c r="S34" s="232">
        <v>7717</v>
      </c>
      <c r="T34" s="304">
        <v>0.10394613573538723</v>
      </c>
      <c r="U34" s="240">
        <v>9.0069679260484101E-4</v>
      </c>
      <c r="V34" s="504"/>
      <c r="W34" s="305">
        <v>21.26</v>
      </c>
      <c r="X34" s="505"/>
      <c r="Y34" s="231">
        <v>1.9406961429915333E-2</v>
      </c>
      <c r="Z34" s="306">
        <v>-0.10295360000000001</v>
      </c>
      <c r="AA34" s="231">
        <v>-0.32977510000000004</v>
      </c>
      <c r="AB34" s="306">
        <v>5.1743480000000001E-2</v>
      </c>
      <c r="AC34" s="231">
        <v>-1.0202310000000001E-2</v>
      </c>
    </row>
    <row r="35" spans="1:34">
      <c r="A35" s="223"/>
      <c r="B35" s="223" t="s">
        <v>394</v>
      </c>
      <c r="C35" s="301" t="s">
        <v>25</v>
      </c>
      <c r="D35" s="301" t="s">
        <v>110</v>
      </c>
      <c r="E35" s="260" t="s">
        <v>398</v>
      </c>
      <c r="F35" s="225"/>
      <c r="G35" s="238"/>
      <c r="H35" s="302">
        <v>0.3</v>
      </c>
      <c r="I35" s="382">
        <v>147.93573498000001</v>
      </c>
      <c r="J35" s="435">
        <v>-1.3853689499999882</v>
      </c>
      <c r="K35" s="382">
        <v>-1.5648359999999999</v>
      </c>
      <c r="L35" s="435">
        <v>15.803290000000001</v>
      </c>
      <c r="M35" s="382">
        <v>147.90336461999999</v>
      </c>
      <c r="N35" s="435">
        <v>2.3661533700000046</v>
      </c>
      <c r="O35" s="382">
        <v>0</v>
      </c>
      <c r="P35" s="435">
        <v>17.439026549999998</v>
      </c>
      <c r="Q35" s="232">
        <v>5214390.42</v>
      </c>
      <c r="R35" s="303">
        <v>133683</v>
      </c>
      <c r="S35" s="232">
        <v>482</v>
      </c>
      <c r="T35" s="304">
        <v>3.5247673056851024E-2</v>
      </c>
      <c r="U35" s="240">
        <v>1.1659383783978066E-3</v>
      </c>
      <c r="V35" s="504"/>
      <c r="W35" s="305">
        <v>39.380000000000003</v>
      </c>
      <c r="X35" s="505"/>
      <c r="Y35" s="231">
        <v>2.8011833417978665E-2</v>
      </c>
      <c r="Z35" s="306">
        <v>1.2712940000000001E-3</v>
      </c>
      <c r="AA35" s="231">
        <v>2.2480760000000002E-2</v>
      </c>
      <c r="AB35" s="306">
        <v>0.15190120000000001</v>
      </c>
      <c r="AC35" s="231">
        <v>9.6793400000000002E-2</v>
      </c>
    </row>
    <row r="36" spans="1:34">
      <c r="A36" s="223"/>
      <c r="B36" s="223" t="s">
        <v>812</v>
      </c>
      <c r="C36" s="301" t="s">
        <v>25</v>
      </c>
      <c r="D36" s="301" t="s">
        <v>761</v>
      </c>
      <c r="E36" s="260" t="s">
        <v>818</v>
      </c>
      <c r="F36" s="225"/>
      <c r="G36" s="238"/>
      <c r="H36" s="302">
        <v>0.6</v>
      </c>
      <c r="I36" s="382">
        <v>124.70937111999999</v>
      </c>
      <c r="J36" s="435">
        <v>9.0032852799999858</v>
      </c>
      <c r="K36" s="382">
        <v>11.579183</v>
      </c>
      <c r="L36" s="435">
        <v>39.079143000000002</v>
      </c>
      <c r="M36" s="382">
        <v>124.56379705999998</v>
      </c>
      <c r="N36" s="435">
        <v>11.849087299999983</v>
      </c>
      <c r="O36" s="382">
        <v>11.302988899999999</v>
      </c>
      <c r="P36" s="435">
        <v>38.561155129999996</v>
      </c>
      <c r="Q36" s="232">
        <v>14686922.254999999</v>
      </c>
      <c r="R36" s="303">
        <v>1412244</v>
      </c>
      <c r="S36" s="232">
        <v>1663</v>
      </c>
      <c r="T36" s="304">
        <v>0.11776919507410311</v>
      </c>
      <c r="U36" s="240">
        <v>3.1754291204769886E-3</v>
      </c>
      <c r="V36" s="504"/>
      <c r="W36" s="305">
        <v>10.37</v>
      </c>
      <c r="X36" s="505"/>
      <c r="Y36" s="231">
        <v>7.3795660559305698E-2</v>
      </c>
      <c r="Z36" s="306">
        <v>-2.0774309999999997E-2</v>
      </c>
      <c r="AA36" s="231">
        <v>8.626056E-2</v>
      </c>
      <c r="AB36" s="306">
        <v>0.110082</v>
      </c>
      <c r="AC36" s="231" t="s">
        <v>170</v>
      </c>
    </row>
    <row r="37" spans="1:34">
      <c r="A37" s="223"/>
      <c r="B37" s="223" t="s">
        <v>1438</v>
      </c>
      <c r="C37" s="301" t="s">
        <v>25</v>
      </c>
      <c r="D37" s="301" t="s">
        <v>379</v>
      </c>
      <c r="E37" s="260" t="s">
        <v>1440</v>
      </c>
      <c r="F37" s="225"/>
      <c r="G37" s="238"/>
      <c r="H37" s="302">
        <v>0.35</v>
      </c>
      <c r="I37" s="382">
        <v>35.60047763</v>
      </c>
      <c r="J37" s="435">
        <v>0.22542923000000417</v>
      </c>
      <c r="K37" s="382">
        <v>0</v>
      </c>
      <c r="L37" s="435">
        <v>-2.4814129999999999</v>
      </c>
      <c r="M37" s="382">
        <v>35.574712480000002</v>
      </c>
      <c r="N37" s="435">
        <v>-8.6640799999989568E-2</v>
      </c>
      <c r="O37" s="382">
        <v>0</v>
      </c>
      <c r="P37" s="435">
        <v>-2.4604285900000002</v>
      </c>
      <c r="Q37" s="232">
        <v>2543690.75</v>
      </c>
      <c r="R37" s="303">
        <v>124859</v>
      </c>
      <c r="S37" s="232">
        <v>184</v>
      </c>
      <c r="T37" s="304">
        <v>7.1451028731605248E-2</v>
      </c>
      <c r="U37" s="240">
        <v>1.1141222563972486E-3</v>
      </c>
      <c r="V37" s="504"/>
      <c r="W37" s="305">
        <v>20.53</v>
      </c>
      <c r="X37" s="505"/>
      <c r="Y37" s="231">
        <v>3.8480272771553824E-2</v>
      </c>
      <c r="Z37" s="306">
        <v>1.9521720000000001E-3</v>
      </c>
      <c r="AA37" s="231">
        <v>-4.8768979999999996E-2</v>
      </c>
      <c r="AB37" s="306">
        <v>5.516153E-2</v>
      </c>
      <c r="AC37" s="231">
        <v>2.4492840000000002E-2</v>
      </c>
    </row>
    <row r="38" spans="1:34">
      <c r="A38" s="223"/>
      <c r="B38" s="223" t="s">
        <v>646</v>
      </c>
      <c r="C38" s="301" t="s">
        <v>25</v>
      </c>
      <c r="D38" s="301" t="s">
        <v>147</v>
      </c>
      <c r="E38" s="260" t="s">
        <v>1179</v>
      </c>
      <c r="F38" s="225"/>
      <c r="G38" s="238"/>
      <c r="H38" s="302">
        <v>0.05</v>
      </c>
      <c r="I38" s="382">
        <v>472.19915495999999</v>
      </c>
      <c r="J38" s="435">
        <v>59.614729860000011</v>
      </c>
      <c r="K38" s="382">
        <v>74.540440000000004</v>
      </c>
      <c r="L38" s="435">
        <v>379.045253</v>
      </c>
      <c r="M38" s="382">
        <v>472.18281863999999</v>
      </c>
      <c r="N38" s="435">
        <v>67.603625159999964</v>
      </c>
      <c r="O38" s="382">
        <v>80.883029759999999</v>
      </c>
      <c r="P38" s="435">
        <v>383.57314941000004</v>
      </c>
      <c r="Q38" s="232">
        <v>26945393.622600008</v>
      </c>
      <c r="R38" s="303">
        <v>990763</v>
      </c>
      <c r="S38" s="232">
        <v>357</v>
      </c>
      <c r="T38" s="304">
        <v>5.7063621015760929E-2</v>
      </c>
      <c r="U38" s="240">
        <v>1.1044224435247569E-3</v>
      </c>
      <c r="V38" s="504"/>
      <c r="W38" s="305">
        <v>26.62</v>
      </c>
      <c r="X38" s="505"/>
      <c r="Y38" s="231">
        <v>4.5037528174305036E-2</v>
      </c>
      <c r="Z38" s="306">
        <v>-1.803273E-2</v>
      </c>
      <c r="AA38" s="231">
        <v>3.9138899999999997E-2</v>
      </c>
      <c r="AB38" s="306">
        <v>0.11924410000000001</v>
      </c>
      <c r="AC38" s="231">
        <v>9.5758060000000006E-2</v>
      </c>
    </row>
    <row r="39" spans="1:34">
      <c r="A39" s="223"/>
      <c r="B39" s="223" t="s">
        <v>457</v>
      </c>
      <c r="C39" s="301" t="s">
        <v>25</v>
      </c>
      <c r="D39" s="301" t="s">
        <v>858</v>
      </c>
      <c r="E39" s="260" t="s">
        <v>885</v>
      </c>
      <c r="F39" s="225"/>
      <c r="G39" s="238"/>
      <c r="H39" s="302">
        <v>0.49</v>
      </c>
      <c r="I39" s="382">
        <v>1026.45309576</v>
      </c>
      <c r="J39" s="435">
        <v>-44.964766319999811</v>
      </c>
      <c r="K39" s="382">
        <v>-12.935432</v>
      </c>
      <c r="L39" s="435">
        <v>-57.110187000000003</v>
      </c>
      <c r="M39" s="382">
        <v>1025.6046343800001</v>
      </c>
      <c r="N39" s="435">
        <v>-49.751584059999708</v>
      </c>
      <c r="O39" s="382">
        <v>-31.476810300000004</v>
      </c>
      <c r="P39" s="435">
        <v>-72.046091060000009</v>
      </c>
      <c r="Q39" s="232">
        <v>39454750.143193007</v>
      </c>
      <c r="R39" s="303">
        <v>2136615</v>
      </c>
      <c r="S39" s="232">
        <v>3303</v>
      </c>
      <c r="T39" s="304">
        <v>3.8437947438777188E-2</v>
      </c>
      <c r="U39" s="240">
        <v>9.5371363140426798E-4</v>
      </c>
      <c r="V39" s="504"/>
      <c r="W39" s="305">
        <v>18.53</v>
      </c>
      <c r="X39" s="505"/>
      <c r="Y39" s="231">
        <v>3.121127900701565E-2</v>
      </c>
      <c r="Z39" s="306">
        <v>-2.8826000000000001E-2</v>
      </c>
      <c r="AA39" s="231">
        <v>-0.1198538</v>
      </c>
      <c r="AB39" s="306">
        <v>5.3162919999999995E-2</v>
      </c>
      <c r="AC39" s="231">
        <v>1.974917E-2</v>
      </c>
    </row>
    <row r="40" spans="1:34">
      <c r="A40" s="223"/>
      <c r="B40" s="223" t="s">
        <v>596</v>
      </c>
      <c r="C40" s="301" t="s">
        <v>25</v>
      </c>
      <c r="D40" s="301" t="s">
        <v>379</v>
      </c>
      <c r="E40" s="260" t="s">
        <v>690</v>
      </c>
      <c r="F40" s="225"/>
      <c r="G40" s="238"/>
      <c r="H40" s="302">
        <v>0.35</v>
      </c>
      <c r="I40" s="382">
        <v>250.19216096</v>
      </c>
      <c r="J40" s="435">
        <v>-4.4003646399999861</v>
      </c>
      <c r="K40" s="382">
        <v>0</v>
      </c>
      <c r="L40" s="435">
        <v>21.363538999999999</v>
      </c>
      <c r="M40" s="382">
        <v>250.10972719999998</v>
      </c>
      <c r="N40" s="435">
        <v>9.9368861899999672</v>
      </c>
      <c r="O40" s="382">
        <v>5.0887961600000002</v>
      </c>
      <c r="P40" s="435">
        <v>27.043463720000002</v>
      </c>
      <c r="Q40" s="232">
        <v>12020833.500000002</v>
      </c>
      <c r="R40" s="303">
        <v>379852</v>
      </c>
      <c r="S40" s="232">
        <v>2442</v>
      </c>
      <c r="T40" s="304">
        <v>4.8046403427970938E-2</v>
      </c>
      <c r="U40" s="240">
        <v>7.6478676236699022E-4</v>
      </c>
      <c r="V40" s="504"/>
      <c r="W40" s="305">
        <v>31.83</v>
      </c>
      <c r="X40" s="505"/>
      <c r="Y40" s="231">
        <v>3.6129437637448948E-2</v>
      </c>
      <c r="Z40" s="306">
        <v>-1.8198639999999999E-2</v>
      </c>
      <c r="AA40" s="231">
        <v>-3.772789E-2</v>
      </c>
      <c r="AB40" s="306">
        <v>0.10427809999999998</v>
      </c>
      <c r="AC40" s="231">
        <v>6.2156110000000001E-2</v>
      </c>
    </row>
    <row r="41" spans="1:34">
      <c r="A41" s="223"/>
      <c r="B41" s="223" t="s">
        <v>1299</v>
      </c>
      <c r="C41" s="301" t="s">
        <v>25</v>
      </c>
      <c r="D41" s="301" t="s">
        <v>761</v>
      </c>
      <c r="E41" s="260" t="s">
        <v>1313</v>
      </c>
      <c r="F41" s="225"/>
      <c r="G41" s="238"/>
      <c r="H41" s="302">
        <v>0.25</v>
      </c>
      <c r="I41" s="382">
        <v>3.0715677000000001</v>
      </c>
      <c r="J41" s="435">
        <v>0.95717510000000006</v>
      </c>
      <c r="K41" s="382">
        <v>1.024624</v>
      </c>
      <c r="L41" s="435">
        <v>3.0271370000000002</v>
      </c>
      <c r="M41" s="382">
        <v>3.0715677000000001</v>
      </c>
      <c r="N41" s="435">
        <v>0.99318860000000031</v>
      </c>
      <c r="O41" s="382">
        <v>1.0236000000000001</v>
      </c>
      <c r="P41" s="435">
        <v>2.9695791000000002</v>
      </c>
      <c r="Q41" s="232">
        <v>1147772.9000000001</v>
      </c>
      <c r="R41" s="303">
        <v>44706</v>
      </c>
      <c r="S41" s="232">
        <v>21</v>
      </c>
      <c r="T41" s="304">
        <v>0.37367657564571993</v>
      </c>
      <c r="U41" s="240">
        <v>1.194611177596387E-3</v>
      </c>
      <c r="V41" s="504"/>
      <c r="W41" s="305">
        <v>25.59</v>
      </c>
      <c r="X41" s="505"/>
      <c r="Y41" s="231">
        <v>1.9165806955842125E-2</v>
      </c>
      <c r="Z41" s="306">
        <v>-3.3610269999999998E-2</v>
      </c>
      <c r="AA41" s="231">
        <v>4.8030609999999994E-2</v>
      </c>
      <c r="AB41" s="306" t="s">
        <v>170</v>
      </c>
      <c r="AC41" s="231" t="s">
        <v>170</v>
      </c>
    </row>
    <row r="42" spans="1:34">
      <c r="A42" s="223"/>
      <c r="B42" s="223" t="s">
        <v>1275</v>
      </c>
      <c r="C42" s="301" t="s">
        <v>25</v>
      </c>
      <c r="D42" s="301" t="s">
        <v>858</v>
      </c>
      <c r="E42" s="260" t="s">
        <v>1282</v>
      </c>
      <c r="F42" s="225"/>
      <c r="G42" s="238"/>
      <c r="H42" s="302">
        <v>0.25</v>
      </c>
      <c r="I42" s="382">
        <v>117.42045390999999</v>
      </c>
      <c r="J42" s="435">
        <v>6.073709949999988</v>
      </c>
      <c r="K42" s="382">
        <v>6.6810130000000001</v>
      </c>
      <c r="L42" s="435">
        <v>73.559237999999993</v>
      </c>
      <c r="M42" s="382">
        <v>117.30986572999998</v>
      </c>
      <c r="N42" s="435">
        <v>11.273374399999991</v>
      </c>
      <c r="O42" s="382">
        <v>15.07242812</v>
      </c>
      <c r="P42" s="435">
        <v>82.112102679999992</v>
      </c>
      <c r="Q42" s="232">
        <v>20435299.954999998</v>
      </c>
      <c r="R42" s="303">
        <v>614920</v>
      </c>
      <c r="S42" s="232">
        <v>2939</v>
      </c>
      <c r="T42" s="304">
        <v>0.17403526621233445</v>
      </c>
      <c r="U42" s="240">
        <v>7.4146873228319481E-4</v>
      </c>
      <c r="V42" s="504"/>
      <c r="W42" s="305">
        <v>33.369999999999997</v>
      </c>
      <c r="X42" s="505"/>
      <c r="Y42" s="231">
        <v>4.3257326940365604E-2</v>
      </c>
      <c r="Z42" s="306">
        <v>-1.46488E-3</v>
      </c>
      <c r="AA42" s="231">
        <v>0.1265722</v>
      </c>
      <c r="AB42" s="306" t="s">
        <v>170</v>
      </c>
      <c r="AC42" s="231" t="s">
        <v>170</v>
      </c>
    </row>
    <row r="43" spans="1:34" s="355" customFormat="1">
      <c r="A43" s="223"/>
      <c r="B43" s="223" t="s">
        <v>679</v>
      </c>
      <c r="C43" s="301" t="s">
        <v>25</v>
      </c>
      <c r="D43" s="301" t="s">
        <v>110</v>
      </c>
      <c r="E43" s="260" t="s">
        <v>951</v>
      </c>
      <c r="F43" s="225"/>
      <c r="G43" s="238"/>
      <c r="H43" s="302">
        <v>0.09</v>
      </c>
      <c r="I43" s="382">
        <v>607.47658731000001</v>
      </c>
      <c r="J43" s="435">
        <v>22.406902740000127</v>
      </c>
      <c r="K43" s="382">
        <v>37.416179999999997</v>
      </c>
      <c r="L43" s="435">
        <v>234.95903200000001</v>
      </c>
      <c r="M43" s="382">
        <v>607.47147543000005</v>
      </c>
      <c r="N43" s="435">
        <v>73.269991890000043</v>
      </c>
      <c r="O43" s="382">
        <v>74.808000000000007</v>
      </c>
      <c r="P43" s="435">
        <v>271.30623965999996</v>
      </c>
      <c r="Q43" s="232">
        <v>55323133.307200015</v>
      </c>
      <c r="R43" s="303">
        <v>1778542</v>
      </c>
      <c r="S43" s="232">
        <v>1655</v>
      </c>
      <c r="T43" s="304">
        <v>9.1070395901477252E-2</v>
      </c>
      <c r="U43" s="240">
        <v>7.830799292988383E-4</v>
      </c>
      <c r="V43" s="504"/>
      <c r="W43" s="305">
        <v>31.17</v>
      </c>
      <c r="X43" s="505"/>
      <c r="Y43" s="231">
        <v>2.5561982675649665E-2</v>
      </c>
      <c r="Z43" s="306">
        <v>-2.5633010000000001E-2</v>
      </c>
      <c r="AA43" s="231">
        <v>-2.349389E-2</v>
      </c>
      <c r="AB43" s="306">
        <v>0.107977</v>
      </c>
      <c r="AC43" s="231">
        <v>7.1345309999999995E-2</v>
      </c>
      <c r="AD43" s="248"/>
      <c r="AH43" s="400"/>
    </row>
    <row r="44" spans="1:34">
      <c r="A44" s="223"/>
      <c r="B44" s="223" t="s">
        <v>123</v>
      </c>
      <c r="C44" s="301" t="s">
        <v>25</v>
      </c>
      <c r="D44" s="301" t="s">
        <v>110</v>
      </c>
      <c r="E44" s="260" t="s">
        <v>790</v>
      </c>
      <c r="F44" s="225"/>
      <c r="G44" s="238"/>
      <c r="H44" s="302">
        <v>0.23</v>
      </c>
      <c r="I44" s="382">
        <v>407.13740989999997</v>
      </c>
      <c r="J44" s="435">
        <v>1.0255349299999474</v>
      </c>
      <c r="K44" s="382">
        <v>5.0542800000000003</v>
      </c>
      <c r="L44" s="435">
        <v>43.659044000000002</v>
      </c>
      <c r="M44" s="382">
        <v>405.9806049</v>
      </c>
      <c r="N44" s="435">
        <v>-1.6712442200000286</v>
      </c>
      <c r="O44" s="382">
        <v>11.854961299999999</v>
      </c>
      <c r="P44" s="435">
        <v>50.882479150000002</v>
      </c>
      <c r="Q44" s="232">
        <v>13520655.669999998</v>
      </c>
      <c r="R44" s="303">
        <v>802109</v>
      </c>
      <c r="S44" s="232">
        <v>1540</v>
      </c>
      <c r="T44" s="304">
        <v>3.32090722719902E-2</v>
      </c>
      <c r="U44" s="240">
        <v>1.0825240619409975E-3</v>
      </c>
      <c r="V44" s="504"/>
      <c r="W44" s="305">
        <v>16.899999999999999</v>
      </c>
      <c r="X44" s="505"/>
      <c r="Y44" s="231">
        <v>4.137254437869823E-2</v>
      </c>
      <c r="Z44" s="306">
        <v>-9.9589930000000011E-3</v>
      </c>
      <c r="AA44" s="231">
        <v>0.106141</v>
      </c>
      <c r="AB44" s="306">
        <v>0.16513839999999999</v>
      </c>
      <c r="AC44" s="231">
        <v>0.12395099999999999</v>
      </c>
    </row>
    <row r="45" spans="1:34">
      <c r="A45" s="223"/>
      <c r="B45" s="223" t="s">
        <v>1020</v>
      </c>
      <c r="C45" s="301" t="s">
        <v>25</v>
      </c>
      <c r="D45" s="301" t="s">
        <v>858</v>
      </c>
      <c r="E45" s="260" t="s">
        <v>1128</v>
      </c>
      <c r="F45" s="225"/>
      <c r="G45" s="238"/>
      <c r="H45" s="302">
        <v>0.35</v>
      </c>
      <c r="I45" s="382">
        <v>273.89051912000002</v>
      </c>
      <c r="J45" s="435">
        <v>-2.4437820799999832</v>
      </c>
      <c r="K45" s="382">
        <v>5.5953350000000004</v>
      </c>
      <c r="L45" s="435">
        <v>156.67556300000001</v>
      </c>
      <c r="M45" s="382">
        <v>273.89051912000002</v>
      </c>
      <c r="N45" s="435">
        <v>31.92501072</v>
      </c>
      <c r="O45" s="382">
        <v>22.408000000000001</v>
      </c>
      <c r="P45" s="435">
        <v>171.27559590000001</v>
      </c>
      <c r="Q45" s="232">
        <v>19840615.460000001</v>
      </c>
      <c r="R45" s="303">
        <v>703062</v>
      </c>
      <c r="S45" s="232">
        <v>6415</v>
      </c>
      <c r="T45" s="304">
        <v>7.2439949815521751E-2</v>
      </c>
      <c r="U45" s="240">
        <v>7.3056558103478731E-4</v>
      </c>
      <c r="V45" s="504"/>
      <c r="W45" s="305">
        <v>28.01</v>
      </c>
      <c r="X45" s="505"/>
      <c r="Y45" s="231">
        <v>2.1708853980721168E-2</v>
      </c>
      <c r="Z45" s="306">
        <v>-2.9116119999999999E-2</v>
      </c>
      <c r="AA45" s="231">
        <v>-4.7365700000000004E-2</v>
      </c>
      <c r="AB45" s="306" t="s">
        <v>170</v>
      </c>
      <c r="AC45" s="231" t="s">
        <v>170</v>
      </c>
    </row>
    <row r="46" spans="1:34">
      <c r="A46" s="223"/>
      <c r="B46" s="223" t="s">
        <v>183</v>
      </c>
      <c r="C46" s="301" t="s">
        <v>25</v>
      </c>
      <c r="D46" s="301" t="s">
        <v>379</v>
      </c>
      <c r="E46" s="260" t="s">
        <v>695</v>
      </c>
      <c r="F46" s="225"/>
      <c r="G46" s="238"/>
      <c r="H46" s="302">
        <v>0.28000000000000003</v>
      </c>
      <c r="I46" s="382">
        <v>295.74420328000002</v>
      </c>
      <c r="J46" s="435">
        <v>3.1884840800000429</v>
      </c>
      <c r="K46" s="382">
        <v>5.1104279999999997</v>
      </c>
      <c r="L46" s="435">
        <v>39.264099000000002</v>
      </c>
      <c r="M46" s="382">
        <v>295.07268492000003</v>
      </c>
      <c r="N46" s="435">
        <v>-14.879753189999997</v>
      </c>
      <c r="O46" s="382">
        <v>5.356754640000001</v>
      </c>
      <c r="P46" s="435">
        <v>40.134055730000007</v>
      </c>
      <c r="Q46" s="232">
        <v>19397510.064999998</v>
      </c>
      <c r="R46" s="303">
        <v>458969</v>
      </c>
      <c r="S46" s="232">
        <v>3498</v>
      </c>
      <c r="T46" s="304">
        <v>6.5588809010857022E-2</v>
      </c>
      <c r="U46" s="240">
        <v>6.1928438099938872E-4</v>
      </c>
      <c r="V46" s="504"/>
      <c r="W46" s="305">
        <v>42.52</v>
      </c>
      <c r="X46" s="505"/>
      <c r="Y46" s="231">
        <v>4.4214487300094064E-2</v>
      </c>
      <c r="Z46" s="306">
        <v>-6.542056000000001E-3</v>
      </c>
      <c r="AA46" s="231">
        <v>3.7965499999999999E-2</v>
      </c>
      <c r="AB46" s="306">
        <v>0.2110059</v>
      </c>
      <c r="AC46" s="231">
        <v>0.13487250000000001</v>
      </c>
    </row>
    <row r="47" spans="1:34">
      <c r="A47" s="223"/>
      <c r="B47" s="223" t="s">
        <v>393</v>
      </c>
      <c r="C47" s="301" t="s">
        <v>25</v>
      </c>
      <c r="D47" s="301" t="s">
        <v>110</v>
      </c>
      <c r="E47" s="260" t="s">
        <v>397</v>
      </c>
      <c r="F47" s="225"/>
      <c r="G47" s="238"/>
      <c r="H47" s="302">
        <v>0.3</v>
      </c>
      <c r="I47" s="382">
        <v>32.284098560000004</v>
      </c>
      <c r="J47" s="435">
        <v>1.2614432000000029</v>
      </c>
      <c r="K47" s="382">
        <v>1.4462839999999999</v>
      </c>
      <c r="L47" s="435">
        <v>2.8670550000000001</v>
      </c>
      <c r="M47" s="382">
        <v>31.699834880000001</v>
      </c>
      <c r="N47" s="435">
        <v>1.1971450400000065</v>
      </c>
      <c r="O47" s="382">
        <v>1.4336000000000002</v>
      </c>
      <c r="P47" s="435">
        <v>2.8118993300000001</v>
      </c>
      <c r="Q47" s="232">
        <v>911966.93000000017</v>
      </c>
      <c r="R47" s="303">
        <v>25540</v>
      </c>
      <c r="S47" s="232">
        <v>131</v>
      </c>
      <c r="T47" s="304">
        <v>2.824817698735213E-2</v>
      </c>
      <c r="U47" s="240">
        <v>1.1037402865267162E-3</v>
      </c>
      <c r="V47" s="504"/>
      <c r="W47" s="305">
        <v>35.840000000000003</v>
      </c>
      <c r="X47" s="505"/>
      <c r="Y47" s="231">
        <v>3.0591015624999995E-2</v>
      </c>
      <c r="Z47" s="306">
        <v>-5.5493899999999995E-3</v>
      </c>
      <c r="AA47" s="231">
        <v>4.5412250000000001E-2</v>
      </c>
      <c r="AB47" s="306">
        <v>0.12973519999999999</v>
      </c>
      <c r="AC47" s="231">
        <v>8.9835089999999992E-2</v>
      </c>
    </row>
    <row r="48" spans="1:34">
      <c r="A48" s="223"/>
      <c r="B48" s="223" t="s">
        <v>185</v>
      </c>
      <c r="C48" s="301" t="s">
        <v>25</v>
      </c>
      <c r="D48" s="301" t="s">
        <v>379</v>
      </c>
      <c r="E48" s="260" t="s">
        <v>697</v>
      </c>
      <c r="F48" s="225"/>
      <c r="G48" s="238"/>
      <c r="H48" s="302">
        <v>0.35</v>
      </c>
      <c r="I48" s="382">
        <v>835.88053112</v>
      </c>
      <c r="J48" s="435">
        <v>-12.063407519999981</v>
      </c>
      <c r="K48" s="382">
        <v>19.312580000000001</v>
      </c>
      <c r="L48" s="435">
        <v>355.60738099999998</v>
      </c>
      <c r="M48" s="382">
        <v>835.3048677999999</v>
      </c>
      <c r="N48" s="435">
        <v>107.10321688999998</v>
      </c>
      <c r="O48" s="382">
        <v>52.866770960000004</v>
      </c>
      <c r="P48" s="435">
        <v>393.50285606</v>
      </c>
      <c r="Q48" s="232">
        <v>60970205.61500001</v>
      </c>
      <c r="R48" s="303">
        <v>1250928</v>
      </c>
      <c r="S48" s="232">
        <v>8076</v>
      </c>
      <c r="T48" s="304">
        <v>7.2941291661986388E-2</v>
      </c>
      <c r="U48" s="240">
        <v>5.3920357795200909E-4</v>
      </c>
      <c r="V48" s="504"/>
      <c r="W48" s="305">
        <v>48.03</v>
      </c>
      <c r="X48" s="505"/>
      <c r="Y48" s="231">
        <v>2.456797834686654E-2</v>
      </c>
      <c r="Z48" s="306">
        <v>-3.7089009999999999E-2</v>
      </c>
      <c r="AA48" s="231">
        <v>0.2576329</v>
      </c>
      <c r="AB48" s="306">
        <v>0.13426270000000001</v>
      </c>
      <c r="AC48" s="231">
        <v>0.15992219999999999</v>
      </c>
    </row>
    <row r="49" spans="1:34">
      <c r="A49" s="223"/>
      <c r="B49" s="223" t="s">
        <v>44</v>
      </c>
      <c r="C49" s="301" t="s">
        <v>25</v>
      </c>
      <c r="D49" s="301" t="s">
        <v>147</v>
      </c>
      <c r="E49" s="260" t="s">
        <v>1188</v>
      </c>
      <c r="F49" s="225"/>
      <c r="G49" s="238"/>
      <c r="H49" s="302">
        <v>0.34</v>
      </c>
      <c r="I49" s="382">
        <v>34.217274750000001</v>
      </c>
      <c r="J49" s="435">
        <v>-12.645710849999993</v>
      </c>
      <c r="K49" s="382">
        <v>-12.00784</v>
      </c>
      <c r="L49" s="435">
        <v>-4.3665297500000015</v>
      </c>
      <c r="M49" s="382">
        <v>33.997747800000006</v>
      </c>
      <c r="N49" s="435">
        <v>-16.921849079999991</v>
      </c>
      <c r="O49" s="382">
        <v>-13.274450999999999</v>
      </c>
      <c r="P49" s="435">
        <v>-6.0339616399999985</v>
      </c>
      <c r="Q49" s="232">
        <v>13930666.215999994</v>
      </c>
      <c r="R49" s="303">
        <v>464644</v>
      </c>
      <c r="S49" s="232">
        <v>381</v>
      </c>
      <c r="T49" s="304">
        <v>0.40712377937111999</v>
      </c>
      <c r="U49" s="240">
        <v>7.5584535391468597E-4</v>
      </c>
      <c r="V49" s="504"/>
      <c r="W49" s="305">
        <v>29.66</v>
      </c>
      <c r="X49" s="505"/>
      <c r="Y49" s="231">
        <v>2.9806709372892787E-2</v>
      </c>
      <c r="Z49" s="306">
        <v>-1.3962769999999999E-2</v>
      </c>
      <c r="AA49" s="231">
        <v>1.590057E-3</v>
      </c>
      <c r="AB49" s="306">
        <v>0.19024850000000001</v>
      </c>
      <c r="AC49" s="231">
        <v>0.1219711</v>
      </c>
    </row>
    <row r="50" spans="1:34">
      <c r="A50" s="223"/>
      <c r="B50" s="223" t="s">
        <v>45</v>
      </c>
      <c r="C50" s="301" t="s">
        <v>25</v>
      </c>
      <c r="D50" s="301" t="s">
        <v>147</v>
      </c>
      <c r="E50" s="260" t="s">
        <v>1187</v>
      </c>
      <c r="F50" s="225"/>
      <c r="G50" s="238"/>
      <c r="H50" s="302">
        <v>0.34</v>
      </c>
      <c r="I50" s="382">
        <v>284.70336515999998</v>
      </c>
      <c r="J50" s="435">
        <v>-3.0400867200000286</v>
      </c>
      <c r="K50" s="382">
        <v>11.849135</v>
      </c>
      <c r="L50" s="435">
        <v>71.441975189999994</v>
      </c>
      <c r="M50" s="382">
        <v>284.38538724</v>
      </c>
      <c r="N50" s="435">
        <v>9.7032131400000452</v>
      </c>
      <c r="O50" s="382">
        <v>-5.3678441999999995</v>
      </c>
      <c r="P50" s="435">
        <v>55.33867575</v>
      </c>
      <c r="Q50" s="232">
        <v>47937046.155000009</v>
      </c>
      <c r="R50" s="303">
        <v>2641979</v>
      </c>
      <c r="S50" s="232">
        <v>2045</v>
      </c>
      <c r="T50" s="304">
        <v>0.16837541111626814</v>
      </c>
      <c r="U50" s="240">
        <v>1.0850727652654446E-3</v>
      </c>
      <c r="V50" s="504"/>
      <c r="W50" s="305">
        <v>17.87</v>
      </c>
      <c r="X50" s="505"/>
      <c r="Y50" s="231">
        <v>2.2747901510912143E-2</v>
      </c>
      <c r="Z50" s="306">
        <v>-5.1486200000000003E-2</v>
      </c>
      <c r="AA50" s="231">
        <v>0.34378379999999997</v>
      </c>
      <c r="AB50" s="306">
        <v>0.1545173</v>
      </c>
      <c r="AC50" s="231">
        <v>0.1824424</v>
      </c>
    </row>
    <row r="51" spans="1:34">
      <c r="A51" s="223"/>
      <c r="B51" s="223" t="s">
        <v>828</v>
      </c>
      <c r="C51" s="301" t="s">
        <v>25</v>
      </c>
      <c r="D51" s="301" t="s">
        <v>761</v>
      </c>
      <c r="E51" s="260" t="s">
        <v>830</v>
      </c>
      <c r="F51" s="225"/>
      <c r="G51" s="238"/>
      <c r="H51" s="302">
        <v>0.25</v>
      </c>
      <c r="I51" s="382">
        <v>6.4545712899999996</v>
      </c>
      <c r="J51" s="435">
        <v>-1.0961846600000003</v>
      </c>
      <c r="K51" s="382">
        <v>-1.00413</v>
      </c>
      <c r="L51" s="435">
        <v>-1.084222</v>
      </c>
      <c r="M51" s="382">
        <v>6.4545712899999996</v>
      </c>
      <c r="N51" s="435">
        <v>-0.98348681000000049</v>
      </c>
      <c r="O51" s="382">
        <v>-0.99099999999999999</v>
      </c>
      <c r="P51" s="435">
        <v>-1.0077079799999999</v>
      </c>
      <c r="Q51" s="232">
        <v>1736735.63</v>
      </c>
      <c r="R51" s="303">
        <v>174940</v>
      </c>
      <c r="S51" s="232">
        <v>111</v>
      </c>
      <c r="T51" s="304">
        <v>0.26907064032133415</v>
      </c>
      <c r="U51" s="240">
        <v>2.1086956607991045E-3</v>
      </c>
      <c r="V51" s="504"/>
      <c r="W51" s="305">
        <v>9.98</v>
      </c>
      <c r="X51" s="505"/>
      <c r="Y51" s="231">
        <v>5.6416132264529059E-2</v>
      </c>
      <c r="Z51" s="306">
        <v>-6.9651739999999993E-3</v>
      </c>
      <c r="AA51" s="231">
        <v>-7.0213279999999989E-2</v>
      </c>
      <c r="AB51" s="306">
        <v>6.2992869999999992E-2</v>
      </c>
      <c r="AC51" s="231" t="s">
        <v>170</v>
      </c>
    </row>
    <row r="52" spans="1:34">
      <c r="A52" s="223"/>
      <c r="B52" s="223" t="s">
        <v>127</v>
      </c>
      <c r="C52" s="301" t="s">
        <v>25</v>
      </c>
      <c r="D52" s="301" t="s">
        <v>858</v>
      </c>
      <c r="E52" s="260" t="s">
        <v>900</v>
      </c>
      <c r="F52" s="225"/>
      <c r="G52" s="238"/>
      <c r="H52" s="302">
        <v>0.34</v>
      </c>
      <c r="I52" s="382">
        <v>74.214074540000013</v>
      </c>
      <c r="J52" s="435">
        <v>-4.4018211999999881</v>
      </c>
      <c r="K52" s="382">
        <v>-3.4736400000000001</v>
      </c>
      <c r="L52" s="435">
        <v>3.8674590000000002</v>
      </c>
      <c r="M52" s="382">
        <v>74.197733429999985</v>
      </c>
      <c r="N52" s="435">
        <v>-37.063994170000015</v>
      </c>
      <c r="O52" s="382">
        <v>-29.902999999999999</v>
      </c>
      <c r="P52" s="435">
        <v>1.4975665199999995</v>
      </c>
      <c r="Q52" s="232">
        <v>28048520.585004013</v>
      </c>
      <c r="R52" s="303">
        <v>1582426</v>
      </c>
      <c r="S52" s="232">
        <v>721</v>
      </c>
      <c r="T52" s="304">
        <v>0.37794071756411085</v>
      </c>
      <c r="U52" s="240">
        <v>1.0862980346042638E-3</v>
      </c>
      <c r="V52" s="504"/>
      <c r="W52" s="305">
        <v>17.579999999999998</v>
      </c>
      <c r="X52" s="505"/>
      <c r="Y52" s="231">
        <v>2.1735949943117179E-2</v>
      </c>
      <c r="Z52" s="306">
        <v>-1.1804380000000001E-2</v>
      </c>
      <c r="AA52" s="231">
        <v>-1.670017E-2</v>
      </c>
      <c r="AB52" s="306">
        <v>0.18786930000000002</v>
      </c>
      <c r="AC52" s="231">
        <v>0.1189485</v>
      </c>
    </row>
    <row r="53" spans="1:34">
      <c r="A53" s="223"/>
      <c r="B53" s="223" t="s">
        <v>128</v>
      </c>
      <c r="C53" s="301" t="s">
        <v>25</v>
      </c>
      <c r="D53" s="301" t="s">
        <v>858</v>
      </c>
      <c r="E53" s="260" t="s">
        <v>901</v>
      </c>
      <c r="F53" s="225"/>
      <c r="G53" s="238"/>
      <c r="H53" s="302">
        <v>0.34</v>
      </c>
      <c r="I53" s="382">
        <v>460.12488570000005</v>
      </c>
      <c r="J53" s="435">
        <v>-23.416159499999999</v>
      </c>
      <c r="K53" s="382">
        <v>-1.0481720000000001</v>
      </c>
      <c r="L53" s="435">
        <v>7.7658820000000004</v>
      </c>
      <c r="M53" s="382">
        <v>459.76370590000005</v>
      </c>
      <c r="N53" s="435">
        <v>-17.82915049999994</v>
      </c>
      <c r="O53" s="382">
        <v>-48.418775600000004</v>
      </c>
      <c r="P53" s="435">
        <v>9.759256299999997</v>
      </c>
      <c r="Q53" s="232">
        <v>69909467.993852958</v>
      </c>
      <c r="R53" s="303">
        <v>6549811</v>
      </c>
      <c r="S53" s="232">
        <v>5297</v>
      </c>
      <c r="T53" s="304">
        <v>0.15193585517005423</v>
      </c>
      <c r="U53" s="240">
        <v>1.380619924048015E-3</v>
      </c>
      <c r="V53" s="504"/>
      <c r="W53" s="305">
        <v>10.3</v>
      </c>
      <c r="X53" s="505"/>
      <c r="Y53" s="231">
        <v>2.1949417475728154E-2</v>
      </c>
      <c r="Z53" s="306">
        <v>-4.6296299999999999E-2</v>
      </c>
      <c r="AA53" s="231">
        <v>0.34037519999999999</v>
      </c>
      <c r="AB53" s="306">
        <v>0.15267749999999999</v>
      </c>
      <c r="AC53" s="231">
        <v>0.18162009999999998</v>
      </c>
    </row>
    <row r="54" spans="1:34">
      <c r="A54" s="223"/>
      <c r="B54" s="223" t="s">
        <v>231</v>
      </c>
      <c r="C54" s="301" t="s">
        <v>25</v>
      </c>
      <c r="D54" s="301" t="s">
        <v>148</v>
      </c>
      <c r="E54" s="260" t="s">
        <v>645</v>
      </c>
      <c r="F54" s="225"/>
      <c r="G54" s="238"/>
      <c r="H54" s="302">
        <v>0.45</v>
      </c>
      <c r="I54" s="382">
        <v>426.54840504000003</v>
      </c>
      <c r="J54" s="435">
        <v>-8.6261532400000096</v>
      </c>
      <c r="K54" s="382">
        <v>0</v>
      </c>
      <c r="L54" s="435">
        <v>14.70270333</v>
      </c>
      <c r="M54" s="382">
        <v>394.92291168000003</v>
      </c>
      <c r="N54" s="435">
        <v>-9.7636291200000045</v>
      </c>
      <c r="O54" s="382">
        <v>2.1509999999999998</v>
      </c>
      <c r="P54" s="435">
        <v>23.997104839999999</v>
      </c>
      <c r="Q54" s="232">
        <v>3351854.1100000003</v>
      </c>
      <c r="R54" s="303">
        <v>117470</v>
      </c>
      <c r="S54" s="232">
        <v>247</v>
      </c>
      <c r="T54" s="304">
        <v>7.8580861407409937E-3</v>
      </c>
      <c r="U54" s="240">
        <v>1.1384621264102137E-3</v>
      </c>
      <c r="V54" s="504"/>
      <c r="W54" s="305">
        <v>28.68</v>
      </c>
      <c r="X54" s="505"/>
      <c r="Y54" s="231">
        <v>5.8616143654114369E-2</v>
      </c>
      <c r="Z54" s="306">
        <v>-1.9822280000000001E-2</v>
      </c>
      <c r="AA54" s="231">
        <v>-4.0367649999999998E-2</v>
      </c>
      <c r="AB54" s="306">
        <v>0.12000759999999999</v>
      </c>
      <c r="AC54" s="231">
        <v>7.1595370000000005E-2</v>
      </c>
    </row>
    <row r="55" spans="1:34">
      <c r="A55" s="223"/>
      <c r="B55" s="223" t="s">
        <v>77</v>
      </c>
      <c r="C55" s="301" t="s">
        <v>25</v>
      </c>
      <c r="D55" s="301" t="s">
        <v>148</v>
      </c>
      <c r="E55" s="260" t="s">
        <v>644</v>
      </c>
      <c r="F55" s="225"/>
      <c r="G55" s="238"/>
      <c r="H55" s="302">
        <v>0.34</v>
      </c>
      <c r="I55" s="382">
        <v>342.19547375999997</v>
      </c>
      <c r="J55" s="435">
        <v>-3.7910208500000238</v>
      </c>
      <c r="K55" s="382">
        <v>1.704995</v>
      </c>
      <c r="L55" s="435">
        <v>50.872458530000003</v>
      </c>
      <c r="M55" s="382">
        <v>340.66824671999996</v>
      </c>
      <c r="N55" s="435">
        <v>-3.370283480000019</v>
      </c>
      <c r="O55" s="382">
        <v>8.52</v>
      </c>
      <c r="P55" s="435">
        <v>57.830513580000002</v>
      </c>
      <c r="Q55" s="232">
        <v>9920949.040000001</v>
      </c>
      <c r="R55" s="303">
        <v>289352</v>
      </c>
      <c r="S55" s="232">
        <v>614</v>
      </c>
      <c r="T55" s="304">
        <v>2.8992052206272295E-2</v>
      </c>
      <c r="U55" s="240">
        <v>8.0718819343490538E-4</v>
      </c>
      <c r="V55" s="504"/>
      <c r="W55" s="305">
        <v>34.08</v>
      </c>
      <c r="X55" s="505"/>
      <c r="Y55" s="231">
        <v>4.0990258215962437E-2</v>
      </c>
      <c r="Z55" s="306">
        <v>-5.667323E-5</v>
      </c>
      <c r="AA55" s="231">
        <v>3.4668379999999999E-2</v>
      </c>
      <c r="AB55" s="306">
        <v>0.13753190000000001</v>
      </c>
      <c r="AC55" s="231">
        <v>9.7606289999999998E-2</v>
      </c>
    </row>
    <row r="56" spans="1:34">
      <c r="A56" s="223"/>
      <c r="B56" s="223" t="s">
        <v>33</v>
      </c>
      <c r="C56" s="301" t="s">
        <v>25</v>
      </c>
      <c r="D56" s="301" t="s">
        <v>147</v>
      </c>
      <c r="E56" s="260" t="s">
        <v>1181</v>
      </c>
      <c r="F56" s="225"/>
      <c r="G56" s="238"/>
      <c r="H56" s="302">
        <v>0.2</v>
      </c>
      <c r="I56" s="382">
        <v>739.17251465999993</v>
      </c>
      <c r="J56" s="435">
        <v>11.621137440000057</v>
      </c>
      <c r="K56" s="382">
        <v>7.9233700000000002</v>
      </c>
      <c r="L56" s="435">
        <v>170.37254246999998</v>
      </c>
      <c r="M56" s="382">
        <v>737.73275651999995</v>
      </c>
      <c r="N56" s="435">
        <v>35.132102769999982</v>
      </c>
      <c r="O56" s="382">
        <v>19.055839020000001</v>
      </c>
      <c r="P56" s="435">
        <v>181.21309676000001</v>
      </c>
      <c r="Q56" s="232">
        <v>43123336.659999982</v>
      </c>
      <c r="R56" s="303">
        <v>1362830</v>
      </c>
      <c r="S56" s="232">
        <v>8027</v>
      </c>
      <c r="T56" s="304">
        <v>5.8340016443706094E-2</v>
      </c>
      <c r="U56" s="240">
        <v>6.5102095399536782E-4</v>
      </c>
      <c r="V56" s="504"/>
      <c r="W56" s="305">
        <v>31.74</v>
      </c>
      <c r="X56" s="505"/>
      <c r="Y56" s="231">
        <v>7.265841209829868E-2</v>
      </c>
      <c r="Z56" s="306">
        <v>2.1307870000000003E-2</v>
      </c>
      <c r="AA56" s="231">
        <v>0.16797609999999999</v>
      </c>
      <c r="AB56" s="306">
        <v>0.16596609999999998</v>
      </c>
      <c r="AC56" s="231">
        <v>0.13907999999999998</v>
      </c>
    </row>
    <row r="57" spans="1:34">
      <c r="A57" s="223"/>
      <c r="B57" s="223" t="s">
        <v>652</v>
      </c>
      <c r="C57" s="301" t="s">
        <v>25</v>
      </c>
      <c r="D57" s="301" t="s">
        <v>31</v>
      </c>
      <c r="E57" s="260" t="s">
        <v>654</v>
      </c>
      <c r="F57" s="225"/>
      <c r="G57" s="238"/>
      <c r="H57" s="302">
        <v>0.16</v>
      </c>
      <c r="I57" s="382">
        <v>650.70788389999996</v>
      </c>
      <c r="J57" s="435">
        <v>-9.8219466999999288</v>
      </c>
      <c r="K57" s="382">
        <v>6.4923320000000002</v>
      </c>
      <c r="L57" s="435">
        <v>84.601527000000004</v>
      </c>
      <c r="M57" s="382">
        <v>654.33132076000004</v>
      </c>
      <c r="N57" s="435">
        <v>17.77133895999992</v>
      </c>
      <c r="O57" s="382">
        <v>23.095465000000001</v>
      </c>
      <c r="P57" s="435">
        <v>95.920204400000003</v>
      </c>
      <c r="Q57" s="232">
        <v>26852137.344999995</v>
      </c>
      <c r="R57" s="303">
        <v>398864</v>
      </c>
      <c r="S57" s="232">
        <v>3965</v>
      </c>
      <c r="T57" s="304">
        <v>4.1266039661395283E-2</v>
      </c>
      <c r="U57" s="240">
        <v>4.4313066223131207E-4</v>
      </c>
      <c r="V57" s="504"/>
      <c r="W57" s="305">
        <v>67.58</v>
      </c>
      <c r="X57" s="505"/>
      <c r="Y57" s="231">
        <v>2.8562651672092338E-2</v>
      </c>
      <c r="Z57" s="306">
        <v>-2.5100980000000002E-2</v>
      </c>
      <c r="AA57" s="231">
        <v>-3.7859230000000001E-2</v>
      </c>
      <c r="AB57" s="306">
        <v>0.11983769999999999</v>
      </c>
      <c r="AC57" s="231">
        <v>7.0067299999999999E-2</v>
      </c>
    </row>
    <row r="58" spans="1:34">
      <c r="A58" s="223"/>
      <c r="B58" s="223" t="s">
        <v>97</v>
      </c>
      <c r="C58" s="301" t="s">
        <v>25</v>
      </c>
      <c r="D58" s="301" t="s">
        <v>31</v>
      </c>
      <c r="E58" s="260" t="s">
        <v>131</v>
      </c>
      <c r="F58" s="225"/>
      <c r="G58" s="238"/>
      <c r="H58" s="302">
        <v>0.25</v>
      </c>
      <c r="I58" s="382">
        <v>8193.0733117100008</v>
      </c>
      <c r="J58" s="435">
        <v>52.956401920000076</v>
      </c>
      <c r="K58" s="382">
        <v>143.73583400000001</v>
      </c>
      <c r="L58" s="435">
        <v>1905.485639</v>
      </c>
      <c r="M58" s="382">
        <v>8186.2043138399995</v>
      </c>
      <c r="N58" s="435">
        <v>163.52627341999911</v>
      </c>
      <c r="O58" s="382">
        <v>253.36379725999998</v>
      </c>
      <c r="P58" s="435">
        <v>2009.6620532000002</v>
      </c>
      <c r="Q58" s="232">
        <v>399023619.83500022</v>
      </c>
      <c r="R58" s="303">
        <v>4711018</v>
      </c>
      <c r="S58" s="232">
        <v>44839</v>
      </c>
      <c r="T58" s="304">
        <v>4.8702556983677078E-2</v>
      </c>
      <c r="U58" s="240">
        <v>2.3515463753917754E-4</v>
      </c>
      <c r="V58" s="504"/>
      <c r="W58" s="305">
        <v>84.77</v>
      </c>
      <c r="X58" s="505"/>
      <c r="Y58" s="231">
        <v>3.630398725964374E-2</v>
      </c>
      <c r="Z58" s="306">
        <v>-1.1197950000000002E-2</v>
      </c>
      <c r="AA58" s="231">
        <v>0.1390142</v>
      </c>
      <c r="AB58" s="306">
        <v>0.16604260000000001</v>
      </c>
      <c r="AC58" s="231">
        <v>0.14084089999999999</v>
      </c>
    </row>
    <row r="59" spans="1:34">
      <c r="A59" s="223"/>
      <c r="B59" s="223" t="s">
        <v>248</v>
      </c>
      <c r="C59" s="301" t="s">
        <v>25</v>
      </c>
      <c r="D59" s="301" t="s">
        <v>761</v>
      </c>
      <c r="E59" s="260" t="s">
        <v>855</v>
      </c>
      <c r="F59" s="225"/>
      <c r="G59" s="238"/>
      <c r="H59" s="302">
        <v>0.24</v>
      </c>
      <c r="I59" s="382">
        <v>99.959440679999986</v>
      </c>
      <c r="J59" s="435">
        <v>2.3417104299999925</v>
      </c>
      <c r="K59" s="382">
        <v>2.0855060000000001</v>
      </c>
      <c r="L59" s="435">
        <v>11.656653</v>
      </c>
      <c r="M59" s="382">
        <v>99.01144991999999</v>
      </c>
      <c r="N59" s="435">
        <v>0.25898576999998091</v>
      </c>
      <c r="O59" s="382">
        <v>2.0510553199999997</v>
      </c>
      <c r="P59" s="435">
        <v>11.660699490000001</v>
      </c>
      <c r="Q59" s="232">
        <v>6277205.6600000001</v>
      </c>
      <c r="R59" s="303">
        <v>613053</v>
      </c>
      <c r="S59" s="232">
        <v>778</v>
      </c>
      <c r="T59" s="304">
        <v>6.2797526849867127E-2</v>
      </c>
      <c r="U59" s="240">
        <v>1.5899605009001077E-3</v>
      </c>
      <c r="V59" s="504"/>
      <c r="W59" s="305">
        <v>10.28</v>
      </c>
      <c r="X59" s="505"/>
      <c r="Y59" s="231">
        <v>4.5556614785992225E-2</v>
      </c>
      <c r="Z59" s="306">
        <v>2.9268290000000001E-3</v>
      </c>
      <c r="AA59" s="231">
        <v>0.12214330000000001</v>
      </c>
      <c r="AB59" s="306">
        <v>0.14838850000000001</v>
      </c>
      <c r="AC59" s="231">
        <v>7.679996E-2</v>
      </c>
    </row>
    <row r="60" spans="1:34" s="368" customFormat="1" ht="15" customHeight="1">
      <c r="A60" s="369"/>
      <c r="B60" s="369" t="s">
        <v>261</v>
      </c>
      <c r="C60" s="367"/>
      <c r="D60" s="367"/>
      <c r="E60" s="367"/>
      <c r="F60" s="367"/>
      <c r="G60" s="238"/>
      <c r="H60" s="370"/>
      <c r="I60" s="370"/>
      <c r="J60" s="370"/>
      <c r="K60" s="477"/>
      <c r="L60" s="477"/>
      <c r="M60" s="370"/>
      <c r="N60" s="370"/>
      <c r="O60" s="499"/>
      <c r="P60" s="499"/>
      <c r="Q60" s="370"/>
      <c r="R60" s="370"/>
      <c r="S60" s="370"/>
      <c r="T60" s="370"/>
      <c r="U60" s="370"/>
      <c r="V60" s="471"/>
      <c r="W60" s="370"/>
      <c r="X60" s="471"/>
      <c r="Y60" s="370"/>
      <c r="Z60" s="370"/>
      <c r="AA60" s="370"/>
      <c r="AB60" s="370"/>
      <c r="AC60" s="370"/>
      <c r="AD60" s="248"/>
      <c r="AF60" s="272"/>
      <c r="AG60" s="385"/>
      <c r="AH60" s="385"/>
    </row>
    <row r="61" spans="1:34">
      <c r="A61" s="223"/>
      <c r="B61" s="223" t="s">
        <v>639</v>
      </c>
      <c r="C61" s="301" t="s">
        <v>1207</v>
      </c>
      <c r="D61" s="301" t="s">
        <v>227</v>
      </c>
      <c r="E61" s="260" t="s">
        <v>1092</v>
      </c>
      <c r="F61" s="225"/>
      <c r="G61" s="238"/>
      <c r="H61" s="302">
        <v>0.78</v>
      </c>
      <c r="I61" s="382">
        <v>792.35355676999995</v>
      </c>
      <c r="J61" s="435">
        <v>-41.369671180000068</v>
      </c>
      <c r="K61" s="382">
        <v>-11.690973</v>
      </c>
      <c r="L61" s="435">
        <v>-193.95581799999999</v>
      </c>
      <c r="M61" s="382">
        <v>158.70872108</v>
      </c>
      <c r="N61" s="435">
        <v>-5.4189299999999703</v>
      </c>
      <c r="O61" s="382">
        <v>-1.6118453100000001</v>
      </c>
      <c r="P61" s="435">
        <v>-24.795722980000001</v>
      </c>
      <c r="Q61" s="232">
        <v>4045376.5449999999</v>
      </c>
      <c r="R61" s="303">
        <v>1066708</v>
      </c>
      <c r="S61" s="232">
        <v>280</v>
      </c>
      <c r="T61" s="304">
        <v>5.1055195126413367E-3</v>
      </c>
      <c r="U61" s="240">
        <v>4.5388638760722119E-3</v>
      </c>
      <c r="V61" s="504"/>
      <c r="W61" s="305">
        <v>3.79</v>
      </c>
      <c r="X61" s="505"/>
      <c r="Y61" s="231">
        <v>6.7282321899736153E-2</v>
      </c>
      <c r="Z61" s="306">
        <v>-3.5623410000000001E-2</v>
      </c>
      <c r="AA61" s="231">
        <v>1.7453380000000001E-2</v>
      </c>
      <c r="AB61" s="306">
        <v>7.9916859999999992E-2</v>
      </c>
      <c r="AC61" s="231">
        <v>6.0363610000000005E-2</v>
      </c>
    </row>
    <row r="62" spans="1:34">
      <c r="A62" s="223"/>
      <c r="B62" s="223" t="s">
        <v>1100</v>
      </c>
      <c r="C62" s="301" t="s">
        <v>1206</v>
      </c>
      <c r="D62" s="301" t="s">
        <v>379</v>
      </c>
      <c r="E62" s="260" t="s">
        <v>1103</v>
      </c>
      <c r="F62" s="225"/>
      <c r="G62" s="238"/>
      <c r="H62" s="302">
        <v>0.39</v>
      </c>
      <c r="I62" s="382">
        <v>37.055817040000001</v>
      </c>
      <c r="J62" s="435">
        <v>-9.6332280000001186E-2</v>
      </c>
      <c r="K62" s="382">
        <v>0</v>
      </c>
      <c r="L62" s="435">
        <v>21.189043000000002</v>
      </c>
      <c r="M62" s="382">
        <v>36.800552239999995</v>
      </c>
      <c r="N62" s="435">
        <v>0.81318377999999369</v>
      </c>
      <c r="O62" s="382">
        <v>0</v>
      </c>
      <c r="P62" s="435">
        <v>20.629423769999999</v>
      </c>
      <c r="Q62" s="232">
        <v>1825236.4549999996</v>
      </c>
      <c r="R62" s="303">
        <v>79277</v>
      </c>
      <c r="S62" s="232">
        <v>513</v>
      </c>
      <c r="T62" s="304">
        <v>4.9256408326653366E-2</v>
      </c>
      <c r="U62" s="240">
        <v>3.5584022467557604E-3</v>
      </c>
      <c r="V62" s="504"/>
      <c r="W62" s="305">
        <v>23.08</v>
      </c>
      <c r="X62" s="505"/>
      <c r="Y62" s="231">
        <v>8.6655112651646462E-3</v>
      </c>
      <c r="Z62" s="306">
        <v>-2.5929130000000001E-3</v>
      </c>
      <c r="AA62" s="231">
        <v>-1.71504E-2</v>
      </c>
      <c r="AB62" s="306" t="s">
        <v>170</v>
      </c>
      <c r="AC62" s="231" t="s">
        <v>170</v>
      </c>
    </row>
    <row r="63" spans="1:34">
      <c r="A63" s="223"/>
      <c r="B63" s="223" t="s">
        <v>1432</v>
      </c>
      <c r="C63" s="301" t="s">
        <v>1207</v>
      </c>
      <c r="D63" s="301" t="s">
        <v>362</v>
      </c>
      <c r="E63" s="260" t="s">
        <v>1437</v>
      </c>
      <c r="F63" s="225"/>
      <c r="G63" s="238"/>
      <c r="H63" s="302">
        <v>1</v>
      </c>
      <c r="I63" s="382">
        <v>402.40183701737999</v>
      </c>
      <c r="J63" s="435">
        <v>-31.030824627023996</v>
      </c>
      <c r="K63" s="382">
        <v>-14.023646730000001</v>
      </c>
      <c r="L63" s="435">
        <v>-16.029043789999999</v>
      </c>
      <c r="M63" s="382">
        <v>0.48431742000000005</v>
      </c>
      <c r="N63" s="435">
        <v>-3.1880659999999915E-2</v>
      </c>
      <c r="O63" s="382">
        <v>-2.9146560000000002E-2</v>
      </c>
      <c r="P63" s="435">
        <v>0.44829268000000005</v>
      </c>
      <c r="Q63" s="232">
        <v>56.730000000000004</v>
      </c>
      <c r="R63" s="303">
        <v>3</v>
      </c>
      <c r="S63" s="232">
        <v>1</v>
      </c>
      <c r="T63" s="304">
        <v>1.4097848166023606E-7</v>
      </c>
      <c r="U63" s="240">
        <v>6.0008198227605499E-3</v>
      </c>
      <c r="V63" s="504"/>
      <c r="W63" s="305">
        <v>18.91</v>
      </c>
      <c r="X63" s="505"/>
      <c r="Y63" s="231">
        <v>1.3495505023796931E-2</v>
      </c>
      <c r="Z63" s="306" t="s">
        <v>170</v>
      </c>
      <c r="AA63" s="231" t="s">
        <v>170</v>
      </c>
      <c r="AB63" s="306" t="s">
        <v>170</v>
      </c>
      <c r="AC63" s="231" t="s">
        <v>170</v>
      </c>
    </row>
    <row r="64" spans="1:34">
      <c r="A64" s="223"/>
      <c r="B64" s="223" t="s">
        <v>266</v>
      </c>
      <c r="C64" s="301" t="s">
        <v>1206</v>
      </c>
      <c r="D64" s="301" t="s">
        <v>858</v>
      </c>
      <c r="E64" s="260" t="s">
        <v>1121</v>
      </c>
      <c r="F64" s="225"/>
      <c r="G64" s="238"/>
      <c r="H64" s="302">
        <v>0.49</v>
      </c>
      <c r="I64" s="382">
        <v>27.447110460000001</v>
      </c>
      <c r="J64" s="435">
        <v>-0.6637940100000016</v>
      </c>
      <c r="K64" s="382">
        <v>0</v>
      </c>
      <c r="L64" s="435">
        <v>-5.4191450000000003</v>
      </c>
      <c r="M64" s="382">
        <v>27.447110460000001</v>
      </c>
      <c r="N64" s="435">
        <v>-0.24699312000000104</v>
      </c>
      <c r="O64" s="382">
        <v>0</v>
      </c>
      <c r="P64" s="435">
        <v>-5.2681990799999987</v>
      </c>
      <c r="Q64" s="232">
        <v>743874.43500000006</v>
      </c>
      <c r="R64" s="303">
        <v>41746</v>
      </c>
      <c r="S64" s="232">
        <v>124</v>
      </c>
      <c r="T64" s="304">
        <v>2.7102103738172519E-2</v>
      </c>
      <c r="U64" s="240">
        <v>1.6397123284750733E-3</v>
      </c>
      <c r="V64" s="504"/>
      <c r="W64" s="305">
        <v>17.79</v>
      </c>
      <c r="X64" s="505"/>
      <c r="Y64" s="231">
        <v>3.0338223721191684E-2</v>
      </c>
      <c r="Z64" s="306">
        <v>-2.3064249999999998E-2</v>
      </c>
      <c r="AA64" s="231">
        <v>1.740593E-2</v>
      </c>
      <c r="AB64" s="306">
        <v>9.0705209999999994E-2</v>
      </c>
      <c r="AC64" s="231">
        <v>5.5497040000000004E-2</v>
      </c>
    </row>
    <row r="65" spans="1:29">
      <c r="A65" s="223"/>
      <c r="B65" s="223" t="s">
        <v>230</v>
      </c>
      <c r="C65" s="301" t="s">
        <v>1206</v>
      </c>
      <c r="D65" s="301" t="s">
        <v>858</v>
      </c>
      <c r="E65" s="260" t="s">
        <v>1162</v>
      </c>
      <c r="F65" s="225"/>
      <c r="G65" s="238"/>
      <c r="H65" s="302">
        <v>1.29</v>
      </c>
      <c r="I65" s="382">
        <v>164.56467719999998</v>
      </c>
      <c r="J65" s="435">
        <v>-9.3876533000000126</v>
      </c>
      <c r="K65" s="382">
        <v>-21.240397999999999</v>
      </c>
      <c r="L65" s="435">
        <v>-67.622812999999994</v>
      </c>
      <c r="M65" s="382">
        <v>169.34082088</v>
      </c>
      <c r="N65" s="435">
        <v>-2.3207800100000204</v>
      </c>
      <c r="O65" s="382">
        <v>-9.712111639999998</v>
      </c>
      <c r="P65" s="435">
        <v>-64.751176939999993</v>
      </c>
      <c r="Q65" s="232">
        <v>157548389.62500003</v>
      </c>
      <c r="R65" s="303">
        <v>7314622</v>
      </c>
      <c r="S65" s="232">
        <v>4196</v>
      </c>
      <c r="T65" s="304">
        <v>0.95736455906346862</v>
      </c>
      <c r="U65" s="240">
        <v>8.2812066121331783E-4</v>
      </c>
      <c r="V65" s="504"/>
      <c r="W65" s="305">
        <v>21.56</v>
      </c>
      <c r="X65" s="505"/>
      <c r="Y65" s="231">
        <v>0</v>
      </c>
      <c r="Z65" s="306">
        <v>6.9975189999999993E-2</v>
      </c>
      <c r="AA65" s="231">
        <v>6.5359480000000006E-3</v>
      </c>
      <c r="AB65" s="306">
        <v>-0.1591506</v>
      </c>
      <c r="AC65" s="231">
        <v>-0.12909760000000001</v>
      </c>
    </row>
    <row r="66" spans="1:29">
      <c r="A66" s="223"/>
      <c r="B66" s="223" t="s">
        <v>158</v>
      </c>
      <c r="C66" s="301" t="s">
        <v>1206</v>
      </c>
      <c r="D66" s="301" t="s">
        <v>858</v>
      </c>
      <c r="E66" s="260" t="s">
        <v>1115</v>
      </c>
      <c r="F66" s="225"/>
      <c r="G66" s="238"/>
      <c r="H66" s="302">
        <v>1.48</v>
      </c>
      <c r="I66" s="382">
        <v>31.546516899999997</v>
      </c>
      <c r="J66" s="435">
        <v>-0.23533400000000373</v>
      </c>
      <c r="K66" s="382">
        <v>-1.081939</v>
      </c>
      <c r="L66" s="435">
        <v>-23.040572999999998</v>
      </c>
      <c r="M66" s="382">
        <v>31.339353640000002</v>
      </c>
      <c r="N66" s="435">
        <v>1.8840681400000006</v>
      </c>
      <c r="O66" s="382">
        <v>1.1527645</v>
      </c>
      <c r="P66" s="435">
        <v>-21.19272818</v>
      </c>
      <c r="Q66" s="232">
        <v>9236963.8350000028</v>
      </c>
      <c r="R66" s="303">
        <v>1251816</v>
      </c>
      <c r="S66" s="232">
        <v>489</v>
      </c>
      <c r="T66" s="304">
        <v>0.2928045547557741</v>
      </c>
      <c r="U66" s="240">
        <v>1.6722516623681372E-3</v>
      </c>
      <c r="V66" s="504"/>
      <c r="W66" s="305">
        <v>7.43</v>
      </c>
      <c r="X66" s="505"/>
      <c r="Y66" s="231">
        <v>0</v>
      </c>
      <c r="Z66" s="306">
        <v>3.0513180000000001E-2</v>
      </c>
      <c r="AA66" s="231">
        <v>2.482759E-2</v>
      </c>
      <c r="AB66" s="306">
        <v>-5.1148680000000002E-2</v>
      </c>
      <c r="AC66" s="231">
        <v>-3.7497660000000002E-2</v>
      </c>
    </row>
    <row r="67" spans="1:29">
      <c r="A67" s="223"/>
      <c r="B67" s="223" t="s">
        <v>924</v>
      </c>
      <c r="C67" s="301" t="s">
        <v>1207</v>
      </c>
      <c r="D67" s="301" t="s">
        <v>1297</v>
      </c>
      <c r="E67" s="260" t="s">
        <v>1123</v>
      </c>
      <c r="F67" s="225"/>
      <c r="G67" s="238"/>
      <c r="H67" s="302">
        <v>0.28000000000000003</v>
      </c>
      <c r="I67" s="382">
        <v>7164.5645160616996</v>
      </c>
      <c r="J67" s="435">
        <v>-35.367422123000146</v>
      </c>
      <c r="K67" s="382">
        <v>90.672414979999999</v>
      </c>
      <c r="L67" s="435">
        <v>636.45410113000003</v>
      </c>
      <c r="M67" s="382">
        <v>360.51431074999999</v>
      </c>
      <c r="N67" s="435">
        <v>45.706217000000002</v>
      </c>
      <c r="O67" s="382">
        <v>41.345529499999998</v>
      </c>
      <c r="P67" s="435">
        <v>191.21401091999999</v>
      </c>
      <c r="Q67" s="232">
        <v>33027271.65039999</v>
      </c>
      <c r="R67" s="303">
        <v>1738416</v>
      </c>
      <c r="S67" s="232">
        <v>1456</v>
      </c>
      <c r="T67" s="304">
        <v>4.6098086738361596E-3</v>
      </c>
      <c r="U67" s="240">
        <v>1.5210880507596277E-3</v>
      </c>
      <c r="V67" s="504"/>
      <c r="W67" s="305">
        <v>19.03</v>
      </c>
      <c r="X67" s="505"/>
      <c r="Y67" s="231">
        <v>3.0998738833420914E-2</v>
      </c>
      <c r="Z67" s="306">
        <v>-1.755292E-2</v>
      </c>
      <c r="AA67" s="231">
        <v>6.1531019999999999E-2</v>
      </c>
      <c r="AB67" s="306" t="s">
        <v>170</v>
      </c>
      <c r="AC67" s="231" t="s">
        <v>170</v>
      </c>
    </row>
    <row r="68" spans="1:29">
      <c r="A68" s="223"/>
      <c r="B68" s="223" t="s">
        <v>1029</v>
      </c>
      <c r="C68" s="301" t="s">
        <v>1207</v>
      </c>
      <c r="D68" s="301" t="s">
        <v>1297</v>
      </c>
      <c r="E68" s="260" t="s">
        <v>1036</v>
      </c>
      <c r="F68" s="225"/>
      <c r="G68" s="238"/>
      <c r="H68" s="302">
        <v>0.33600000000000002</v>
      </c>
      <c r="I68" s="382">
        <v>1589.8352413275002</v>
      </c>
      <c r="J68" s="435">
        <v>41.109171873800037</v>
      </c>
      <c r="K68" s="382">
        <v>28.22255135</v>
      </c>
      <c r="L68" s="435">
        <v>216.92353949999998</v>
      </c>
      <c r="M68" s="382">
        <v>69.787234799999993</v>
      </c>
      <c r="N68" s="435">
        <v>17.099090639999993</v>
      </c>
      <c r="O68" s="382">
        <v>15.815250000000001</v>
      </c>
      <c r="P68" s="435">
        <v>62.691140120000007</v>
      </c>
      <c r="Q68" s="232">
        <v>7584779.6100000003</v>
      </c>
      <c r="R68" s="303">
        <v>239145</v>
      </c>
      <c r="S68" s="232">
        <v>790</v>
      </c>
      <c r="T68" s="304">
        <v>4.770796000009893E-3</v>
      </c>
      <c r="U68" s="240">
        <v>1.2906251185739756E-3</v>
      </c>
      <c r="V68" s="504"/>
      <c r="W68" s="305">
        <v>31.98</v>
      </c>
      <c r="X68" s="505"/>
      <c r="Y68" s="231">
        <v>6.5067166979362101E-2</v>
      </c>
      <c r="Z68" s="306">
        <v>9.1511520000000009E-3</v>
      </c>
      <c r="AA68" s="231">
        <v>0.1562626</v>
      </c>
      <c r="AB68" s="306" t="s">
        <v>170</v>
      </c>
      <c r="AC68" s="231" t="s">
        <v>170</v>
      </c>
    </row>
    <row r="69" spans="1:29">
      <c r="A69" s="223"/>
      <c r="B69" s="223" t="s">
        <v>1285</v>
      </c>
      <c r="C69" s="301" t="s">
        <v>1207</v>
      </c>
      <c r="D69" s="301" t="s">
        <v>362</v>
      </c>
      <c r="E69" s="260" t="s">
        <v>1289</v>
      </c>
      <c r="F69" s="225"/>
      <c r="G69" s="238"/>
      <c r="H69" s="302">
        <v>0.85</v>
      </c>
      <c r="I69" s="382">
        <v>620.05886113154395</v>
      </c>
      <c r="J69" s="435">
        <v>13.25002382960403</v>
      </c>
      <c r="K69" s="382">
        <v>27.978094840000001</v>
      </c>
      <c r="L69" s="435">
        <v>88.305301150000005</v>
      </c>
      <c r="M69" s="382">
        <v>48.22048178</v>
      </c>
      <c r="N69" s="435">
        <v>10.695531460000002</v>
      </c>
      <c r="O69" s="382">
        <v>10.761134519999999</v>
      </c>
      <c r="P69" s="435">
        <v>39.946553439999995</v>
      </c>
      <c r="Q69" s="232">
        <v>4740702.9400000004</v>
      </c>
      <c r="R69" s="303">
        <v>414248</v>
      </c>
      <c r="S69" s="232">
        <v>568</v>
      </c>
      <c r="T69" s="304">
        <v>7.645569214749552E-3</v>
      </c>
      <c r="U69" s="240">
        <v>3.6012661870998023E-3</v>
      </c>
      <c r="V69" s="504"/>
      <c r="W69" s="305">
        <v>11.42</v>
      </c>
      <c r="X69" s="505"/>
      <c r="Y69" s="231">
        <v>5.3686514886164619E-2</v>
      </c>
      <c r="Z69" s="306">
        <v>-1.8452079999999999E-2</v>
      </c>
      <c r="AA69" s="231">
        <v>7.9023719999999992E-2</v>
      </c>
      <c r="AB69" s="306" t="s">
        <v>170</v>
      </c>
      <c r="AC69" s="231" t="s">
        <v>170</v>
      </c>
    </row>
    <row r="70" spans="1:29">
      <c r="A70" s="223"/>
      <c r="B70" s="223" t="s">
        <v>533</v>
      </c>
      <c r="C70" s="301" t="s">
        <v>1207</v>
      </c>
      <c r="D70" s="301" t="s">
        <v>537</v>
      </c>
      <c r="E70" s="260" t="s">
        <v>1171</v>
      </c>
      <c r="F70" s="225"/>
      <c r="G70" s="238"/>
      <c r="H70" s="302">
        <v>0.8</v>
      </c>
      <c r="I70" s="382">
        <v>25.21439625</v>
      </c>
      <c r="J70" s="435">
        <v>-0.97550966999999811</v>
      </c>
      <c r="K70" s="382">
        <v>-0.36406300000000003</v>
      </c>
      <c r="L70" s="435">
        <v>-2.9406119999999998</v>
      </c>
      <c r="M70" s="382">
        <v>25.079812499999999</v>
      </c>
      <c r="N70" s="435">
        <v>-1.4434578999999985</v>
      </c>
      <c r="O70" s="382">
        <v>-1.0944674999999999</v>
      </c>
      <c r="P70" s="435">
        <v>-4.3891556700000001</v>
      </c>
      <c r="Q70" s="232">
        <v>596440.36</v>
      </c>
      <c r="R70" s="303">
        <v>158784</v>
      </c>
      <c r="S70" s="232">
        <v>286</v>
      </c>
      <c r="T70" s="304">
        <v>2.3654754771294594E-2</v>
      </c>
      <c r="U70" s="240">
        <v>5.0151658282076217E-3</v>
      </c>
      <c r="V70" s="504"/>
      <c r="W70" s="305">
        <v>3.75</v>
      </c>
      <c r="X70" s="505"/>
      <c r="Y70" s="231">
        <v>5.711999999999999E-2</v>
      </c>
      <c r="Z70" s="306">
        <v>-1.8813719999999999E-2</v>
      </c>
      <c r="AA70" s="231">
        <v>5.0644920000000003E-2</v>
      </c>
      <c r="AB70" s="306">
        <v>8.4970799999999999E-2</v>
      </c>
      <c r="AC70" s="231">
        <v>6.9446740000000007E-2</v>
      </c>
    </row>
    <row r="71" spans="1:29">
      <c r="A71" s="223"/>
      <c r="B71" s="223" t="s">
        <v>1284</v>
      </c>
      <c r="C71" s="301" t="s">
        <v>1206</v>
      </c>
      <c r="D71" s="301" t="s">
        <v>1296</v>
      </c>
      <c r="E71" s="260" t="s">
        <v>1293</v>
      </c>
      <c r="F71" s="225"/>
      <c r="G71" s="238"/>
      <c r="H71" s="302">
        <v>0.9</v>
      </c>
      <c r="I71" s="382">
        <v>20.3150415</v>
      </c>
      <c r="J71" s="435">
        <v>-4.4028467699999991</v>
      </c>
      <c r="K71" s="382">
        <v>-4.2052129999999996</v>
      </c>
      <c r="L71" s="435">
        <v>8.9287670000000006</v>
      </c>
      <c r="M71" s="382">
        <v>20.198131199999999</v>
      </c>
      <c r="N71" s="435">
        <v>-4.3006189500000032</v>
      </c>
      <c r="O71" s="382">
        <v>-4.2379622999999995</v>
      </c>
      <c r="P71" s="435">
        <v>9.5952669999999998</v>
      </c>
      <c r="Q71" s="232">
        <v>5025684.04</v>
      </c>
      <c r="R71" s="303">
        <v>1291767</v>
      </c>
      <c r="S71" s="232">
        <v>96</v>
      </c>
      <c r="T71" s="304">
        <v>0.2473873380962574</v>
      </c>
      <c r="U71" s="240">
        <v>5.0577190342128231E-3</v>
      </c>
      <c r="V71" s="504"/>
      <c r="W71" s="305">
        <v>3.9</v>
      </c>
      <c r="X71" s="505"/>
      <c r="Y71" s="231">
        <v>6.1088461538461543E-2</v>
      </c>
      <c r="Z71" s="306">
        <v>-7.6335880000000002E-3</v>
      </c>
      <c r="AA71" s="231">
        <v>3.4597579999999996E-2</v>
      </c>
      <c r="AB71" s="306" t="s">
        <v>170</v>
      </c>
      <c r="AC71" s="231" t="s">
        <v>170</v>
      </c>
    </row>
    <row r="72" spans="1:29">
      <c r="A72" s="223"/>
      <c r="B72" s="223" t="s">
        <v>997</v>
      </c>
      <c r="C72" s="301" t="s">
        <v>1207</v>
      </c>
      <c r="D72" s="301" t="s">
        <v>363</v>
      </c>
      <c r="E72" s="260" t="s">
        <v>1006</v>
      </c>
      <c r="F72" s="225"/>
      <c r="G72" s="238"/>
      <c r="H72" s="302">
        <v>0.85</v>
      </c>
      <c r="I72" s="382">
        <v>2.64652668</v>
      </c>
      <c r="J72" s="435">
        <v>7.1512200000000192E-2</v>
      </c>
      <c r="K72" s="382">
        <v>0.157748</v>
      </c>
      <c r="L72" s="435">
        <v>1.83346915</v>
      </c>
      <c r="M72" s="382">
        <v>2.64652668</v>
      </c>
      <c r="N72" s="435">
        <v>0.54883659000000029</v>
      </c>
      <c r="O72" s="382">
        <v>0.61199999999999999</v>
      </c>
      <c r="P72" s="435">
        <v>2.4432973200000001</v>
      </c>
      <c r="Q72" s="232">
        <v>233910.56</v>
      </c>
      <c r="R72" s="303">
        <v>38037</v>
      </c>
      <c r="S72" s="232">
        <v>122</v>
      </c>
      <c r="T72" s="304">
        <v>8.8383979563735213E-2</v>
      </c>
      <c r="U72" s="240">
        <v>4.330251812380637E-3</v>
      </c>
      <c r="V72" s="504"/>
      <c r="W72" s="305">
        <v>6.13</v>
      </c>
      <c r="X72" s="505"/>
      <c r="Y72" s="231">
        <v>0.31738352365415984</v>
      </c>
      <c r="Z72" s="306">
        <v>-3.1595579999999998E-2</v>
      </c>
      <c r="AA72" s="231">
        <v>-9.1329519999999997E-2</v>
      </c>
      <c r="AB72" s="306" t="s">
        <v>170</v>
      </c>
      <c r="AC72" s="231" t="s">
        <v>170</v>
      </c>
    </row>
    <row r="73" spans="1:29">
      <c r="A73" s="223"/>
      <c r="B73" s="223" t="s">
        <v>1386</v>
      </c>
      <c r="C73" s="301" t="s">
        <v>1206</v>
      </c>
      <c r="D73" s="301" t="s">
        <v>788</v>
      </c>
      <c r="E73" s="260" t="s">
        <v>1390</v>
      </c>
      <c r="F73" s="225"/>
      <c r="G73" s="238"/>
      <c r="H73" s="302">
        <v>0.89</v>
      </c>
      <c r="I73" s="382">
        <v>18.509331020000001</v>
      </c>
      <c r="J73" s="435">
        <v>-0.2362103599999994</v>
      </c>
      <c r="K73" s="382">
        <v>0.10432605</v>
      </c>
      <c r="L73" s="435">
        <v>17.093698630000002</v>
      </c>
      <c r="M73" s="382">
        <v>14.632995760000002</v>
      </c>
      <c r="N73" s="435">
        <v>1.9603564000000022</v>
      </c>
      <c r="O73" s="382">
        <v>1.5700758400000001</v>
      </c>
      <c r="P73" s="435">
        <v>16.06648405</v>
      </c>
      <c r="Q73" s="232">
        <v>1527821.3649999998</v>
      </c>
      <c r="R73" s="303">
        <v>134596</v>
      </c>
      <c r="S73" s="232">
        <v>196</v>
      </c>
      <c r="T73" s="304">
        <v>8.2543305500838132E-2</v>
      </c>
      <c r="U73" s="240">
        <v>3.7605499553048588E-3</v>
      </c>
      <c r="V73" s="504"/>
      <c r="W73" s="305">
        <v>11.38</v>
      </c>
      <c r="X73" s="505"/>
      <c r="Y73" s="231">
        <v>3.2380404217926186E-2</v>
      </c>
      <c r="Z73" s="306">
        <v>-3.0664400000000001E-2</v>
      </c>
      <c r="AA73" s="231" t="s">
        <v>170</v>
      </c>
      <c r="AB73" s="306" t="s">
        <v>170</v>
      </c>
      <c r="AC73" s="231" t="s">
        <v>170</v>
      </c>
    </row>
    <row r="74" spans="1:29">
      <c r="A74" s="223"/>
      <c r="B74" s="223" t="s">
        <v>1070</v>
      </c>
      <c r="C74" s="301" t="s">
        <v>1207</v>
      </c>
      <c r="D74" s="301" t="s">
        <v>788</v>
      </c>
      <c r="E74" s="260" t="s">
        <v>1073</v>
      </c>
      <c r="F74" s="225"/>
      <c r="G74" s="238"/>
      <c r="H74" s="302">
        <v>0.85</v>
      </c>
      <c r="I74" s="382">
        <v>636.63132219999989</v>
      </c>
      <c r="J74" s="435">
        <v>11.937429970000029</v>
      </c>
      <c r="K74" s="382">
        <v>19.26559241</v>
      </c>
      <c r="L74" s="435">
        <v>298.57859374000003</v>
      </c>
      <c r="M74" s="382">
        <v>280.59424754500003</v>
      </c>
      <c r="N74" s="435">
        <v>25.189653094999997</v>
      </c>
      <c r="O74" s="382">
        <v>16.137338354999997</v>
      </c>
      <c r="P74" s="435">
        <v>178.47415162999999</v>
      </c>
      <c r="Q74" s="232">
        <v>19469181.022500001</v>
      </c>
      <c r="R74" s="303">
        <v>9529460</v>
      </c>
      <c r="S74" s="232">
        <v>2262</v>
      </c>
      <c r="T74" s="304">
        <v>3.0581563211845381E-2</v>
      </c>
      <c r="U74" s="240">
        <v>5.1613266434302942E-3</v>
      </c>
      <c r="V74" s="504"/>
      <c r="W74" s="305">
        <v>2.0499999999999998</v>
      </c>
      <c r="X74" s="505"/>
      <c r="Y74" s="231">
        <v>5.8571707317073181E-2</v>
      </c>
      <c r="Z74" s="306">
        <v>-9.661836E-3</v>
      </c>
      <c r="AA74" s="231">
        <v>-1.316903E-2</v>
      </c>
      <c r="AB74" s="306" t="s">
        <v>170</v>
      </c>
      <c r="AC74" s="231" t="s">
        <v>170</v>
      </c>
    </row>
    <row r="75" spans="1:29">
      <c r="A75" s="223" t="s">
        <v>966</v>
      </c>
      <c r="B75" s="223" t="s">
        <v>969</v>
      </c>
      <c r="C75" s="301" t="s">
        <v>1206</v>
      </c>
      <c r="D75" s="301" t="s">
        <v>858</v>
      </c>
      <c r="E75" s="260" t="s">
        <v>980</v>
      </c>
      <c r="F75" s="225"/>
      <c r="G75" s="238"/>
      <c r="H75" s="302">
        <v>0.35</v>
      </c>
      <c r="I75" s="382">
        <v>36.709812929999998</v>
      </c>
      <c r="J75" s="435">
        <v>0.22777978000000118</v>
      </c>
      <c r="K75" s="382">
        <v>1.544691</v>
      </c>
      <c r="L75" s="435">
        <v>18.427250999999998</v>
      </c>
      <c r="M75" s="382">
        <v>36.709812929999998</v>
      </c>
      <c r="N75" s="435">
        <v>2.4595853099999951</v>
      </c>
      <c r="O75" s="382">
        <v>3.117</v>
      </c>
      <c r="P75" s="435">
        <v>20.176727360000001</v>
      </c>
      <c r="Q75" s="232">
        <v>3850600.1749999998</v>
      </c>
      <c r="R75" s="303">
        <v>123843</v>
      </c>
      <c r="S75" s="232">
        <v>2339</v>
      </c>
      <c r="T75" s="304">
        <v>0.10489293918066282</v>
      </c>
      <c r="U75" s="240">
        <v>1.0386187840469743E-3</v>
      </c>
      <c r="V75" s="504"/>
      <c r="W75" s="305">
        <v>31.16</v>
      </c>
      <c r="X75" s="505"/>
      <c r="Y75" s="231">
        <v>1.7230584082156612E-2</v>
      </c>
      <c r="Z75" s="306">
        <v>-3.7082820000000002E-2</v>
      </c>
      <c r="AA75" s="231">
        <v>2.9676939999999999E-2</v>
      </c>
      <c r="AB75" s="306" t="s">
        <v>170</v>
      </c>
      <c r="AC75" s="231" t="s">
        <v>170</v>
      </c>
    </row>
    <row r="76" spans="1:29">
      <c r="A76" s="223"/>
      <c r="B76" s="223" t="s">
        <v>724</v>
      </c>
      <c r="C76" s="301" t="s">
        <v>1207</v>
      </c>
      <c r="D76" s="301" t="s">
        <v>729</v>
      </c>
      <c r="E76" s="260" t="s">
        <v>1191</v>
      </c>
      <c r="F76" s="225"/>
      <c r="G76" s="238"/>
      <c r="H76" s="302">
        <v>0.65</v>
      </c>
      <c r="I76" s="382">
        <v>12.78636975</v>
      </c>
      <c r="J76" s="435">
        <v>-0.2063614699999988</v>
      </c>
      <c r="K76" s="382">
        <v>-3.2422140000000002E-2</v>
      </c>
      <c r="L76" s="435">
        <v>-1.44637511</v>
      </c>
      <c r="M76" s="382">
        <v>12.789286290000002</v>
      </c>
      <c r="N76" s="435">
        <v>-0.24859548000000045</v>
      </c>
      <c r="O76" s="382">
        <v>-0.42658704000000003</v>
      </c>
      <c r="P76" s="435">
        <v>-1.8634406400000001</v>
      </c>
      <c r="Q76" s="232">
        <v>379128.8</v>
      </c>
      <c r="R76" s="303">
        <v>128727</v>
      </c>
      <c r="S76" s="232">
        <v>89</v>
      </c>
      <c r="T76" s="304">
        <v>2.9651011773689714E-2</v>
      </c>
      <c r="U76" s="240">
        <v>3.3998493668209E-3</v>
      </c>
      <c r="V76" s="504"/>
      <c r="W76" s="305">
        <v>2.97</v>
      </c>
      <c r="X76" s="505"/>
      <c r="Y76" s="231">
        <v>5.5225925925925914E-2</v>
      </c>
      <c r="Z76" s="306">
        <v>-1.328904E-2</v>
      </c>
      <c r="AA76" s="231">
        <v>3.2118609999999999E-2</v>
      </c>
      <c r="AB76" s="306">
        <v>0.10359030000000001</v>
      </c>
      <c r="AC76" s="231" t="s">
        <v>170</v>
      </c>
    </row>
    <row r="77" spans="1:29">
      <c r="A77" s="223" t="s">
        <v>966</v>
      </c>
      <c r="B77" s="223" t="s">
        <v>964</v>
      </c>
      <c r="C77" s="301" t="s">
        <v>1206</v>
      </c>
      <c r="D77" s="301" t="s">
        <v>379</v>
      </c>
      <c r="E77" s="260" t="s">
        <v>1155</v>
      </c>
      <c r="F77" s="225"/>
      <c r="G77" s="238"/>
      <c r="H77" s="302">
        <v>0.35</v>
      </c>
      <c r="I77" s="382">
        <v>43.215148200000002</v>
      </c>
      <c r="J77" s="435">
        <v>-2.0184716999999956</v>
      </c>
      <c r="K77" s="382">
        <v>0</v>
      </c>
      <c r="L77" s="435">
        <v>14.277975</v>
      </c>
      <c r="M77" s="382">
        <v>43.215148200000002</v>
      </c>
      <c r="N77" s="435">
        <v>-0.14338870000000298</v>
      </c>
      <c r="O77" s="382">
        <v>0</v>
      </c>
      <c r="P77" s="435">
        <v>14.0272346</v>
      </c>
      <c r="Q77" s="232">
        <v>3651519</v>
      </c>
      <c r="R77" s="303">
        <v>94875</v>
      </c>
      <c r="S77" s="232">
        <v>595</v>
      </c>
      <c r="T77" s="304">
        <v>8.4496273924614229E-2</v>
      </c>
      <c r="U77" s="240">
        <v>1.2543206107374777E-3</v>
      </c>
      <c r="V77" s="504"/>
      <c r="W77" s="305">
        <v>39.18</v>
      </c>
      <c r="X77" s="505"/>
      <c r="Y77" s="231">
        <v>2.4502297090352222E-2</v>
      </c>
      <c r="Z77" s="306">
        <v>-4.4623259999999998E-2</v>
      </c>
      <c r="AA77" s="231">
        <v>-4.5167300000000001E-2</v>
      </c>
      <c r="AB77" s="306" t="s">
        <v>170</v>
      </c>
      <c r="AC77" s="231" t="s">
        <v>170</v>
      </c>
    </row>
    <row r="78" spans="1:29">
      <c r="A78" s="223"/>
      <c r="B78" s="223" t="s">
        <v>208</v>
      </c>
      <c r="C78" s="301" t="s">
        <v>1206</v>
      </c>
      <c r="D78" s="301" t="s">
        <v>858</v>
      </c>
      <c r="E78" s="260" t="s">
        <v>1168</v>
      </c>
      <c r="F78" s="225"/>
      <c r="G78" s="238"/>
      <c r="H78" s="302">
        <v>0.78</v>
      </c>
      <c r="I78" s="382">
        <v>571.54351329000008</v>
      </c>
      <c r="J78" s="435">
        <v>-9.5388138299999241</v>
      </c>
      <c r="K78" s="382">
        <v>21.945267000000001</v>
      </c>
      <c r="L78" s="435">
        <v>37.909889</v>
      </c>
      <c r="M78" s="382">
        <v>570.82219455000006</v>
      </c>
      <c r="N78" s="435">
        <v>-64.47413564999998</v>
      </c>
      <c r="O78" s="382">
        <v>-44.631909149999998</v>
      </c>
      <c r="P78" s="435">
        <v>-39.164654059999997</v>
      </c>
      <c r="Q78" s="232">
        <v>127130482.60499996</v>
      </c>
      <c r="R78" s="303">
        <v>3548815</v>
      </c>
      <c r="S78" s="232">
        <v>8386</v>
      </c>
      <c r="T78" s="304">
        <v>0.22243360242721222</v>
      </c>
      <c r="U78" s="240">
        <v>6.8326185507020529E-4</v>
      </c>
      <c r="V78" s="504"/>
      <c r="W78" s="305">
        <v>35.67</v>
      </c>
      <c r="X78" s="505"/>
      <c r="Y78" s="231">
        <v>1.8237033922063359E-2</v>
      </c>
      <c r="Z78" s="306">
        <v>-5.4848970000000004E-2</v>
      </c>
      <c r="AA78" s="231">
        <v>8.5256849999999999E-3</v>
      </c>
      <c r="AB78" s="306">
        <v>0.2011289</v>
      </c>
      <c r="AC78" s="231">
        <v>0.13679819999999998</v>
      </c>
    </row>
    <row r="79" spans="1:29">
      <c r="A79" s="223"/>
      <c r="B79" s="223" t="s">
        <v>219</v>
      </c>
      <c r="C79" s="301" t="s">
        <v>1207</v>
      </c>
      <c r="D79" s="301" t="s">
        <v>858</v>
      </c>
      <c r="E79" s="260" t="s">
        <v>1116</v>
      </c>
      <c r="F79" s="225"/>
      <c r="G79" s="238"/>
      <c r="H79" s="302">
        <v>0.72</v>
      </c>
      <c r="I79" s="382">
        <v>277.83285418999998</v>
      </c>
      <c r="J79" s="435">
        <v>-7.5160023700000052</v>
      </c>
      <c r="K79" s="382">
        <v>0.28375600000000001</v>
      </c>
      <c r="L79" s="435">
        <v>19.624320999999998</v>
      </c>
      <c r="M79" s="382">
        <v>276.89847458999998</v>
      </c>
      <c r="N79" s="435">
        <v>-9.4348090200000403</v>
      </c>
      <c r="O79" s="382">
        <v>-4.7373203999999998</v>
      </c>
      <c r="P79" s="435">
        <v>14.580766270000003</v>
      </c>
      <c r="Q79" s="232">
        <v>20791963.335000001</v>
      </c>
      <c r="R79" s="303">
        <v>1572464</v>
      </c>
      <c r="S79" s="232">
        <v>2567</v>
      </c>
      <c r="T79" s="304">
        <v>7.4836229846240998E-2</v>
      </c>
      <c r="U79" s="240">
        <v>1.1972865467882823E-3</v>
      </c>
      <c r="V79" s="504"/>
      <c r="W79" s="305">
        <v>13.19</v>
      </c>
      <c r="X79" s="505"/>
      <c r="Y79" s="231">
        <v>5.6059818043972698E-2</v>
      </c>
      <c r="Z79" s="306">
        <v>-2.2428300000000002E-2</v>
      </c>
      <c r="AA79" s="231">
        <v>1.6051360000000001E-2</v>
      </c>
      <c r="AB79" s="306">
        <v>0.1132619</v>
      </c>
      <c r="AC79" s="231">
        <v>7.5583539999999991E-2</v>
      </c>
    </row>
    <row r="80" spans="1:29">
      <c r="A80" s="223"/>
      <c r="B80" s="223" t="s">
        <v>903</v>
      </c>
      <c r="C80" s="301" t="s">
        <v>1207</v>
      </c>
      <c r="D80" s="301" t="s">
        <v>1296</v>
      </c>
      <c r="E80" s="260" t="s">
        <v>1139</v>
      </c>
      <c r="F80" s="225"/>
      <c r="G80" s="238"/>
      <c r="H80" s="302">
        <v>0.99299999999999999</v>
      </c>
      <c r="I80" s="382">
        <v>1.0575048999999999</v>
      </c>
      <c r="J80" s="435">
        <v>-0.34421381000000006</v>
      </c>
      <c r="K80" s="382">
        <v>-0.329071</v>
      </c>
      <c r="L80" s="435">
        <v>-1.864908</v>
      </c>
      <c r="M80" s="382">
        <v>0.87608490000000006</v>
      </c>
      <c r="N80" s="435">
        <v>-0.57578450999999986</v>
      </c>
      <c r="O80" s="382">
        <v>-0.60260004</v>
      </c>
      <c r="P80" s="435">
        <v>-2.1407949199999998</v>
      </c>
      <c r="Q80" s="232">
        <v>330335.92</v>
      </c>
      <c r="R80" s="303">
        <v>86700</v>
      </c>
      <c r="S80" s="232">
        <v>11</v>
      </c>
      <c r="T80" s="304">
        <v>0.31237294503316249</v>
      </c>
      <c r="U80" s="240">
        <v>5.2325295255642966E-3</v>
      </c>
      <c r="V80" s="504"/>
      <c r="W80" s="305">
        <v>3.8</v>
      </c>
      <c r="X80" s="505"/>
      <c r="Y80" s="231">
        <v>8.8326842105263162E-2</v>
      </c>
      <c r="Z80" s="306">
        <v>-2.3136250000000001E-2</v>
      </c>
      <c r="AA80" s="231">
        <v>-6.104764E-2</v>
      </c>
      <c r="AB80" s="306">
        <v>4.0718860000000003E-2</v>
      </c>
      <c r="AC80" s="231" t="s">
        <v>170</v>
      </c>
    </row>
    <row r="81" spans="1:34">
      <c r="A81" s="223"/>
      <c r="B81" s="223" t="s">
        <v>653</v>
      </c>
      <c r="C81" s="301" t="s">
        <v>1207</v>
      </c>
      <c r="D81" s="301" t="s">
        <v>544</v>
      </c>
      <c r="E81" s="260" t="s">
        <v>1134</v>
      </c>
      <c r="F81" s="225"/>
      <c r="G81" s="238"/>
      <c r="H81" s="302">
        <v>0.97</v>
      </c>
      <c r="I81" s="382">
        <v>81.495497999999998</v>
      </c>
      <c r="J81" s="435">
        <v>-6.4112400000000003</v>
      </c>
      <c r="K81" s="382">
        <v>-0.55740599999999996</v>
      </c>
      <c r="L81" s="435">
        <v>-6.0199340000000001</v>
      </c>
      <c r="M81" s="382">
        <v>68.945937200000003</v>
      </c>
      <c r="N81" s="435">
        <v>-2.9152493399999888</v>
      </c>
      <c r="O81" s="382">
        <v>-1.407672</v>
      </c>
      <c r="P81" s="435">
        <v>-5.71922394</v>
      </c>
      <c r="Q81" s="232">
        <v>894102.4800000001</v>
      </c>
      <c r="R81" s="303">
        <v>312547</v>
      </c>
      <c r="S81" s="232">
        <v>86</v>
      </c>
      <c r="T81" s="304">
        <v>1.0971188617069376E-2</v>
      </c>
      <c r="U81" s="240">
        <v>6.5247575862688468E-3</v>
      </c>
      <c r="V81" s="504"/>
      <c r="W81" s="305">
        <v>2.8</v>
      </c>
      <c r="X81" s="505"/>
      <c r="Y81" s="231">
        <v>7.9991071428571439E-2</v>
      </c>
      <c r="Z81" s="306">
        <v>-6.6666669999999997E-2</v>
      </c>
      <c r="AA81" s="231">
        <v>-3.6042659999999997E-2</v>
      </c>
      <c r="AB81" s="306">
        <v>5.6966469999999998E-2</v>
      </c>
      <c r="AC81" s="231">
        <v>3.3527410000000001E-2</v>
      </c>
    </row>
    <row r="82" spans="1:34">
      <c r="A82" s="223"/>
      <c r="B82" s="223" t="s">
        <v>593</v>
      </c>
      <c r="C82" s="301" t="s">
        <v>1207</v>
      </c>
      <c r="D82" s="301" t="s">
        <v>544</v>
      </c>
      <c r="E82" s="260" t="s">
        <v>1132</v>
      </c>
      <c r="F82" s="225"/>
      <c r="G82" s="238"/>
      <c r="H82" s="302">
        <v>0.97</v>
      </c>
      <c r="I82" s="382">
        <v>57.686937039999997</v>
      </c>
      <c r="J82" s="435">
        <v>-5.1159139699999985</v>
      </c>
      <c r="K82" s="382">
        <v>-1.9137900000000001</v>
      </c>
      <c r="L82" s="435">
        <v>-7.1192669999999998</v>
      </c>
      <c r="M82" s="382">
        <v>48.478598160000004</v>
      </c>
      <c r="N82" s="435">
        <v>-2.6822505699999928</v>
      </c>
      <c r="O82" s="382">
        <v>-2.1980784999999998</v>
      </c>
      <c r="P82" s="435">
        <v>-6.6462037099999991</v>
      </c>
      <c r="Q82" s="232">
        <v>2092629.0700000008</v>
      </c>
      <c r="R82" s="303">
        <v>657711</v>
      </c>
      <c r="S82" s="232">
        <v>110</v>
      </c>
      <c r="T82" s="304">
        <v>3.6275614157655421E-2</v>
      </c>
      <c r="U82" s="240">
        <v>5.7815044511157739E-3</v>
      </c>
      <c r="V82" s="504"/>
      <c r="W82" s="305">
        <v>3.14</v>
      </c>
      <c r="X82" s="505"/>
      <c r="Y82" s="231">
        <v>8.4358598726114647E-2</v>
      </c>
      <c r="Z82" s="306">
        <v>-5.1359519999999999E-2</v>
      </c>
      <c r="AA82" s="231">
        <v>-0.1026391</v>
      </c>
      <c r="AB82" s="306">
        <v>6.7046330000000001E-2</v>
      </c>
      <c r="AC82" s="231">
        <v>2.2173500000000002E-2</v>
      </c>
    </row>
    <row r="83" spans="1:34">
      <c r="A83" s="223"/>
      <c r="B83" s="223" t="s">
        <v>540</v>
      </c>
      <c r="C83" s="301" t="s">
        <v>1207</v>
      </c>
      <c r="D83" s="301" t="s">
        <v>544</v>
      </c>
      <c r="E83" s="260" t="s">
        <v>1133</v>
      </c>
      <c r="F83" s="225"/>
      <c r="G83" s="238"/>
      <c r="H83" s="302">
        <v>0.97</v>
      </c>
      <c r="I83" s="382">
        <v>65.784160159999999</v>
      </c>
      <c r="J83" s="435">
        <v>-3.4376124599999862</v>
      </c>
      <c r="K83" s="382">
        <v>-4.6922999999999999E-2</v>
      </c>
      <c r="L83" s="435">
        <v>-3.9190909999999999</v>
      </c>
      <c r="M83" s="382">
        <v>57.365553440000006</v>
      </c>
      <c r="N83" s="435">
        <v>1.1672722100000084</v>
      </c>
      <c r="O83" s="382">
        <v>1.3731267200000001</v>
      </c>
      <c r="P83" s="435">
        <v>-1.8713850899999993</v>
      </c>
      <c r="Q83" s="232">
        <v>1029829.3700000001</v>
      </c>
      <c r="R83" s="303">
        <v>377532</v>
      </c>
      <c r="S83" s="232">
        <v>152</v>
      </c>
      <c r="T83" s="304">
        <v>1.5654670782377596E-2</v>
      </c>
      <c r="U83" s="240">
        <v>5.1758541673932309E-3</v>
      </c>
      <c r="V83" s="504"/>
      <c r="W83" s="305">
        <v>2.69</v>
      </c>
      <c r="X83" s="505"/>
      <c r="Y83" s="231">
        <v>0.12126654275092937</v>
      </c>
      <c r="Z83" s="306">
        <v>-6.2717770000000006E-2</v>
      </c>
      <c r="AA83" s="231">
        <v>2.272161E-2</v>
      </c>
      <c r="AB83" s="306">
        <v>8.4561890000000001E-2</v>
      </c>
      <c r="AC83" s="231">
        <v>6.3025909999999991E-2</v>
      </c>
    </row>
    <row r="84" spans="1:34">
      <c r="A84" s="223"/>
      <c r="B84" s="223" t="s">
        <v>1472</v>
      </c>
      <c r="C84" s="301" t="s">
        <v>1207</v>
      </c>
      <c r="D84" s="301"/>
      <c r="E84" s="260" t="s">
        <v>1483</v>
      </c>
      <c r="F84" s="225"/>
      <c r="G84" s="238"/>
      <c r="H84" s="302">
        <v>0.25</v>
      </c>
      <c r="I84" s="382">
        <v>1.9423999999999999</v>
      </c>
      <c r="J84" s="435">
        <v>-3.679999999999977E-2</v>
      </c>
      <c r="K84" s="382">
        <v>0</v>
      </c>
      <c r="L84" s="435">
        <v>1.9802489999999999</v>
      </c>
      <c r="M84" s="382">
        <v>1.9423999999999999</v>
      </c>
      <c r="N84" s="435">
        <v>1.9423999999999999</v>
      </c>
      <c r="O84" s="382">
        <v>1.9423999999999999</v>
      </c>
      <c r="P84" s="435">
        <v>3.9216000000000002</v>
      </c>
      <c r="Q84" s="232">
        <v>95.84</v>
      </c>
      <c r="R84" s="303">
        <v>2</v>
      </c>
      <c r="S84" s="232">
        <v>2</v>
      </c>
      <c r="T84" s="304">
        <v>4.9341021416803953E-5</v>
      </c>
      <c r="U84" s="240">
        <v>4.1776493057497513E-3</v>
      </c>
      <c r="V84" s="504"/>
      <c r="W84" s="305">
        <v>47.94</v>
      </c>
      <c r="X84" s="505"/>
      <c r="Y84" s="231">
        <v>4.181476846057572E-3</v>
      </c>
      <c r="Z84" s="306">
        <v>-3.3857310000000002E-2</v>
      </c>
      <c r="AA84" s="231" t="s">
        <v>170</v>
      </c>
      <c r="AB84" s="306" t="s">
        <v>170</v>
      </c>
      <c r="AC84" s="231" t="s">
        <v>170</v>
      </c>
      <c r="AF84" s="272"/>
      <c r="AG84" s="385"/>
      <c r="AH84" s="385"/>
    </row>
    <row r="85" spans="1:34">
      <c r="A85" s="223"/>
      <c r="B85" s="223" t="s">
        <v>1246</v>
      </c>
      <c r="C85" s="301" t="s">
        <v>1206</v>
      </c>
      <c r="D85" s="301" t="s">
        <v>1252</v>
      </c>
      <c r="E85" s="260" t="s">
        <v>1251</v>
      </c>
      <c r="F85" s="225"/>
      <c r="G85" s="238"/>
      <c r="H85" s="302">
        <v>2.38</v>
      </c>
      <c r="I85" s="382">
        <v>119.16082337500001</v>
      </c>
      <c r="J85" s="435">
        <v>-9.831819034999997</v>
      </c>
      <c r="K85" s="382">
        <v>1.739552</v>
      </c>
      <c r="L85" s="435">
        <v>32.211295999999997</v>
      </c>
      <c r="M85" s="382">
        <v>15.739244125000001</v>
      </c>
      <c r="N85" s="435">
        <v>-1.5342789950000011</v>
      </c>
      <c r="O85" s="382">
        <v>-0.41796287500000001</v>
      </c>
      <c r="P85" s="435">
        <v>8.6520584649999996</v>
      </c>
      <c r="Q85" s="232">
        <v>2516573.7350000003</v>
      </c>
      <c r="R85" s="303">
        <v>1802424</v>
      </c>
      <c r="S85" s="232">
        <v>221</v>
      </c>
      <c r="T85" s="304">
        <v>2.1119136841479553E-2</v>
      </c>
      <c r="U85" s="240">
        <v>6.6776024915847386E-3</v>
      </c>
      <c r="V85" s="504"/>
      <c r="W85" s="305">
        <v>1.375</v>
      </c>
      <c r="X85" s="505"/>
      <c r="Y85" s="231">
        <v>6.3432727272727278E-3</v>
      </c>
      <c r="Z85" s="306">
        <v>-9.2409240000000004E-2</v>
      </c>
      <c r="AA85" s="231">
        <v>-0.1666425</v>
      </c>
      <c r="AB85" s="306" t="s">
        <v>170</v>
      </c>
      <c r="AC85" s="231" t="s">
        <v>170</v>
      </c>
    </row>
    <row r="86" spans="1:34">
      <c r="A86" s="223"/>
      <c r="B86" s="223" t="s">
        <v>806</v>
      </c>
      <c r="C86" s="301" t="s">
        <v>1206</v>
      </c>
      <c r="D86" s="301" t="s">
        <v>811</v>
      </c>
      <c r="E86" s="260" t="s">
        <v>1170</v>
      </c>
      <c r="F86" s="225"/>
      <c r="G86" s="238"/>
      <c r="H86" s="302">
        <v>0.9</v>
      </c>
      <c r="I86" s="382">
        <v>17.02438038</v>
      </c>
      <c r="J86" s="435">
        <v>-0.62332569000000138</v>
      </c>
      <c r="K86" s="382">
        <v>-0.38094996000000003</v>
      </c>
      <c r="L86" s="435">
        <v>-2.7343109899999996</v>
      </c>
      <c r="M86" s="382">
        <v>17.02438038</v>
      </c>
      <c r="N86" s="435">
        <v>-0.50664539000000064</v>
      </c>
      <c r="O86" s="382">
        <v>-0.50664538999999997</v>
      </c>
      <c r="P86" s="435">
        <v>-2.8378873200000001</v>
      </c>
      <c r="Q86" s="232">
        <v>892648.62999999977</v>
      </c>
      <c r="R86" s="303">
        <v>88556</v>
      </c>
      <c r="S86" s="232">
        <v>267</v>
      </c>
      <c r="T86" s="304">
        <v>5.2433545895665651E-2</v>
      </c>
      <c r="U86" s="240">
        <v>2.2736331889705234E-3</v>
      </c>
      <c r="V86" s="504"/>
      <c r="W86" s="305">
        <v>10.029999999999999</v>
      </c>
      <c r="X86" s="505"/>
      <c r="Y86" s="231">
        <v>0.14607377866400797</v>
      </c>
      <c r="Z86" s="306">
        <v>-1.6666669999999998E-2</v>
      </c>
      <c r="AA86" s="231">
        <v>1.1338340000000001E-2</v>
      </c>
      <c r="AB86" s="306">
        <v>4.739695E-2</v>
      </c>
      <c r="AC86" s="231" t="s">
        <v>170</v>
      </c>
    </row>
    <row r="87" spans="1:34">
      <c r="A87" s="223"/>
      <c r="B87" s="223" t="s">
        <v>986</v>
      </c>
      <c r="C87" s="301" t="s">
        <v>1207</v>
      </c>
      <c r="D87" s="301" t="s">
        <v>471</v>
      </c>
      <c r="E87" s="260" t="s">
        <v>994</v>
      </c>
      <c r="F87" s="225"/>
      <c r="G87" s="238"/>
      <c r="H87" s="302">
        <v>0.03</v>
      </c>
      <c r="I87" s="382">
        <v>1295.9639458200002</v>
      </c>
      <c r="J87" s="435">
        <v>41.237463630000114</v>
      </c>
      <c r="K87" s="382">
        <v>63.205426609999996</v>
      </c>
      <c r="L87" s="435">
        <v>606.29931973999999</v>
      </c>
      <c r="M87" s="382">
        <v>1295.9639458200002</v>
      </c>
      <c r="N87" s="435">
        <v>98.551612120000129</v>
      </c>
      <c r="O87" s="382">
        <v>102.51</v>
      </c>
      <c r="P87" s="435">
        <v>647.50474726999994</v>
      </c>
      <c r="Q87" s="232">
        <v>113870703.07000002</v>
      </c>
      <c r="R87" s="303">
        <v>9399029</v>
      </c>
      <c r="S87" s="232">
        <v>4768</v>
      </c>
      <c r="T87" s="304">
        <v>8.7865641198799083E-2</v>
      </c>
      <c r="U87" s="240">
        <v>1.2004912135091745E-3</v>
      </c>
      <c r="V87" s="504"/>
      <c r="W87" s="305">
        <v>12.06</v>
      </c>
      <c r="X87" s="505"/>
      <c r="Y87" s="231">
        <v>2.7089220563847431E-2</v>
      </c>
      <c r="Z87" s="306">
        <v>-1.7114910000000001E-2</v>
      </c>
      <c r="AA87" s="231">
        <v>1.893129E-2</v>
      </c>
      <c r="AB87" s="306" t="s">
        <v>170</v>
      </c>
      <c r="AC87" s="231" t="s">
        <v>170</v>
      </c>
    </row>
    <row r="88" spans="1:34">
      <c r="A88" s="223"/>
      <c r="B88" s="223" t="s">
        <v>1101</v>
      </c>
      <c r="C88" s="301" t="s">
        <v>1207</v>
      </c>
      <c r="D88" s="301" t="s">
        <v>1056</v>
      </c>
      <c r="E88" s="260" t="s">
        <v>1102</v>
      </c>
      <c r="F88" s="225"/>
      <c r="G88" s="238"/>
      <c r="H88" s="302">
        <v>0.85</v>
      </c>
      <c r="I88" s="382">
        <v>416.52912777500006</v>
      </c>
      <c r="J88" s="435">
        <v>-18.452485504999995</v>
      </c>
      <c r="K88" s="382">
        <v>-5.5657569999999996</v>
      </c>
      <c r="L88" s="435">
        <v>-35.442557000000001</v>
      </c>
      <c r="M88" s="382">
        <v>16.074682750000001</v>
      </c>
      <c r="N88" s="435">
        <v>-0.40628989999999848</v>
      </c>
      <c r="O88" s="382">
        <v>0.73750000000000004</v>
      </c>
      <c r="P88" s="435">
        <v>4.5844569900000005</v>
      </c>
      <c r="Q88" s="232">
        <v>327816.29249999992</v>
      </c>
      <c r="R88" s="303">
        <v>218844</v>
      </c>
      <c r="S88" s="232">
        <v>53</v>
      </c>
      <c r="T88" s="304">
        <v>7.8701889169460228E-4</v>
      </c>
      <c r="U88" s="240">
        <v>4.0574127854545294E-3</v>
      </c>
      <c r="V88" s="504"/>
      <c r="W88" s="305">
        <v>1.4450000000000001</v>
      </c>
      <c r="X88" s="505"/>
      <c r="Y88" s="231">
        <v>5.3727335640138402E-2</v>
      </c>
      <c r="Z88" s="306">
        <v>-4.93421E-2</v>
      </c>
      <c r="AA88" s="231">
        <v>-5.8852549999999997E-2</v>
      </c>
      <c r="AB88" s="306" t="s">
        <v>170</v>
      </c>
      <c r="AC88" s="231" t="s">
        <v>170</v>
      </c>
    </row>
    <row r="89" spans="1:34" s="249" customFormat="1">
      <c r="A89" s="223"/>
      <c r="B89" s="223" t="s">
        <v>415</v>
      </c>
      <c r="C89" s="301" t="s">
        <v>1207</v>
      </c>
      <c r="D89" s="301" t="s">
        <v>736</v>
      </c>
      <c r="E89" s="260" t="s">
        <v>1138</v>
      </c>
      <c r="F89" s="225"/>
      <c r="G89" s="238"/>
      <c r="H89" s="302">
        <v>0.89</v>
      </c>
      <c r="I89" s="382">
        <v>52.719365209999999</v>
      </c>
      <c r="J89" s="435">
        <v>-2.3458596000000016</v>
      </c>
      <c r="K89" s="382">
        <v>-0.51492000000000004</v>
      </c>
      <c r="L89" s="435">
        <v>-4.6680580000000003</v>
      </c>
      <c r="M89" s="382">
        <v>47.835776079999995</v>
      </c>
      <c r="N89" s="435">
        <v>-3.3092835200000033</v>
      </c>
      <c r="O89" s="382">
        <v>-1.00356362</v>
      </c>
      <c r="P89" s="435">
        <v>-4.7821527499999998</v>
      </c>
      <c r="Q89" s="232">
        <v>1909194.9250000003</v>
      </c>
      <c r="R89" s="303">
        <v>814630</v>
      </c>
      <c r="S89" s="232">
        <v>266</v>
      </c>
      <c r="T89" s="304">
        <v>3.6214300331481555E-2</v>
      </c>
      <c r="U89" s="240">
        <v>6.2841917190736164E-3</v>
      </c>
      <c r="V89" s="504"/>
      <c r="W89" s="305">
        <v>2.33</v>
      </c>
      <c r="X89" s="505"/>
      <c r="Y89" s="231">
        <v>5.6718454935622324E-2</v>
      </c>
      <c r="Z89" s="306">
        <v>-2.8015709999999999E-2</v>
      </c>
      <c r="AA89" s="231">
        <v>3.281601E-2</v>
      </c>
      <c r="AB89" s="306">
        <v>7.2262149999999997E-2</v>
      </c>
      <c r="AC89" s="231">
        <v>5.4150169999999997E-2</v>
      </c>
      <c r="AD89" s="248"/>
      <c r="AH89" s="399"/>
    </row>
    <row r="90" spans="1:34" s="249" customFormat="1">
      <c r="A90" s="223"/>
      <c r="B90" s="223" t="s">
        <v>1326</v>
      </c>
      <c r="C90" s="301" t="s">
        <v>1206</v>
      </c>
      <c r="D90" s="301" t="s">
        <v>1352</v>
      </c>
      <c r="E90" s="260" t="s">
        <v>1340</v>
      </c>
      <c r="F90" s="225"/>
      <c r="G90" s="238"/>
      <c r="H90" s="302">
        <v>0.97</v>
      </c>
      <c r="I90" s="382">
        <v>4.4182447399999996</v>
      </c>
      <c r="J90" s="435">
        <v>-0.10563371000000089</v>
      </c>
      <c r="K90" s="382">
        <v>0</v>
      </c>
      <c r="L90" s="435">
        <v>4.5903600000000004</v>
      </c>
      <c r="M90" s="382">
        <v>4.4182447399999996</v>
      </c>
      <c r="N90" s="435">
        <v>-2.296385000000056E-2</v>
      </c>
      <c r="O90" s="382">
        <v>0</v>
      </c>
      <c r="P90" s="435">
        <v>4.6891760900000001</v>
      </c>
      <c r="Q90" s="232">
        <v>191003.86000000004</v>
      </c>
      <c r="R90" s="303">
        <v>19984</v>
      </c>
      <c r="S90" s="232">
        <v>21</v>
      </c>
      <c r="T90" s="304">
        <v>4.3230710664525135E-2</v>
      </c>
      <c r="U90" s="240">
        <v>1.8558405253186439E-3</v>
      </c>
      <c r="V90" s="504"/>
      <c r="W90" s="305">
        <v>9.6199999999999992</v>
      </c>
      <c r="X90" s="505"/>
      <c r="Y90" s="231">
        <v>2.7054677754677757E-2</v>
      </c>
      <c r="Z90" s="306">
        <v>-2.5329279999999999E-2</v>
      </c>
      <c r="AA90" s="231" t="s">
        <v>170</v>
      </c>
      <c r="AB90" s="306" t="s">
        <v>170</v>
      </c>
      <c r="AC90" s="231" t="s">
        <v>170</v>
      </c>
      <c r="AD90" s="248"/>
      <c r="AH90" s="399"/>
    </row>
    <row r="91" spans="1:34" s="249" customFormat="1">
      <c r="A91" s="223"/>
      <c r="B91" s="223" t="s">
        <v>1360</v>
      </c>
      <c r="C91" s="301" t="s">
        <v>1207</v>
      </c>
      <c r="D91" s="301" t="s">
        <v>1252</v>
      </c>
      <c r="E91" s="260" t="s">
        <v>1363</v>
      </c>
      <c r="F91" s="225"/>
      <c r="G91" s="238"/>
      <c r="H91" s="302">
        <v>0.75</v>
      </c>
      <c r="I91" s="382">
        <v>114.85604900000001</v>
      </c>
      <c r="J91" s="435">
        <v>-7.6581653499999796</v>
      </c>
      <c r="K91" s="382">
        <v>1.68953</v>
      </c>
      <c r="L91" s="435">
        <v>29.308257999999999</v>
      </c>
      <c r="M91" s="382">
        <v>1.7301863250000002</v>
      </c>
      <c r="N91" s="435">
        <v>0.32856610500000022</v>
      </c>
      <c r="O91" s="382">
        <v>0.36749999999999999</v>
      </c>
      <c r="P91" s="435">
        <v>2.3991202199999999</v>
      </c>
      <c r="Q91" s="232">
        <v>1942741.1150000002</v>
      </c>
      <c r="R91" s="303">
        <v>1539242</v>
      </c>
      <c r="S91" s="232">
        <v>70</v>
      </c>
      <c r="T91" s="304">
        <v>1.6914573780959504E-2</v>
      </c>
      <c r="U91" s="240">
        <v>7.0325999672671584E-3</v>
      </c>
      <c r="V91" s="504"/>
      <c r="W91" s="305">
        <v>1.2250000000000001</v>
      </c>
      <c r="X91" s="505"/>
      <c r="Y91" s="231">
        <v>1.571591836734694E-2</v>
      </c>
      <c r="Z91" s="306">
        <v>-7.5471700000000003E-2</v>
      </c>
      <c r="AA91" s="231" t="s">
        <v>170</v>
      </c>
      <c r="AB91" s="306" t="s">
        <v>170</v>
      </c>
      <c r="AC91" s="231" t="s">
        <v>170</v>
      </c>
      <c r="AD91" s="248"/>
      <c r="AH91" s="399"/>
    </row>
    <row r="92" spans="1:34">
      <c r="A92" s="223"/>
      <c r="B92" s="223" t="s">
        <v>173</v>
      </c>
      <c r="C92" s="301" t="s">
        <v>1206</v>
      </c>
      <c r="D92" s="301" t="s">
        <v>858</v>
      </c>
      <c r="E92" s="260" t="s">
        <v>1208</v>
      </c>
      <c r="F92" s="225"/>
      <c r="G92" s="238"/>
      <c r="H92" s="302">
        <v>0.64</v>
      </c>
      <c r="I92" s="382">
        <v>696.33446040000001</v>
      </c>
      <c r="J92" s="435">
        <v>3.9557370699999335</v>
      </c>
      <c r="K92" s="382">
        <v>18.681588999999999</v>
      </c>
      <c r="L92" s="435">
        <v>109.91965399999999</v>
      </c>
      <c r="M92" s="382">
        <v>694.02437425000005</v>
      </c>
      <c r="N92" s="435">
        <v>1.0597073500000238</v>
      </c>
      <c r="O92" s="382">
        <v>27.432378399999997</v>
      </c>
      <c r="P92" s="435">
        <v>119.42263319</v>
      </c>
      <c r="Q92" s="232">
        <v>37654171.424999997</v>
      </c>
      <c r="R92" s="303">
        <v>5148989</v>
      </c>
      <c r="S92" s="232">
        <v>6368</v>
      </c>
      <c r="T92" s="304">
        <v>5.4074835537178588E-2</v>
      </c>
      <c r="U92" s="240">
        <v>1.8860802996766119E-3</v>
      </c>
      <c r="V92" s="504"/>
      <c r="W92" s="305">
        <v>7.33</v>
      </c>
      <c r="X92" s="505"/>
      <c r="Y92" s="231">
        <v>7.3780763983628941E-2</v>
      </c>
      <c r="Z92" s="306">
        <v>-1.3221739999999999E-2</v>
      </c>
      <c r="AA92" s="231">
        <v>3.4655900000000003E-2</v>
      </c>
      <c r="AB92" s="306">
        <v>9.4394320000000004E-2</v>
      </c>
      <c r="AC92" s="231">
        <v>8.775340999999999E-2</v>
      </c>
    </row>
    <row r="93" spans="1:34" ht="15.5">
      <c r="A93" s="352"/>
      <c r="B93" s="352" t="s">
        <v>202</v>
      </c>
      <c r="C93" s="394"/>
      <c r="D93" s="367"/>
      <c r="E93" s="394"/>
      <c r="F93" s="354"/>
      <c r="G93" s="461"/>
      <c r="H93" s="354"/>
      <c r="I93" s="354"/>
      <c r="J93" s="354"/>
      <c r="K93" s="354"/>
      <c r="L93" s="354"/>
      <c r="M93" s="354"/>
      <c r="N93" s="354"/>
      <c r="O93" s="500"/>
      <c r="P93" s="500"/>
      <c r="Q93" s="354"/>
      <c r="R93" s="354"/>
      <c r="S93" s="354"/>
      <c r="T93" s="354"/>
      <c r="U93" s="354"/>
      <c r="V93" s="461"/>
      <c r="W93" s="354"/>
      <c r="X93" s="461"/>
      <c r="Y93" s="354"/>
      <c r="Z93" s="370"/>
      <c r="AA93" s="370"/>
      <c r="AB93" s="370"/>
      <c r="AC93" s="370"/>
    </row>
    <row r="94" spans="1:34">
      <c r="A94" s="223"/>
      <c r="B94" s="223" t="s">
        <v>839</v>
      </c>
      <c r="C94" s="301" t="s">
        <v>25</v>
      </c>
      <c r="D94" s="301" t="s">
        <v>858</v>
      </c>
      <c r="E94" s="260" t="s">
        <v>846</v>
      </c>
      <c r="F94" s="225"/>
      <c r="G94" s="238"/>
      <c r="H94" s="302">
        <v>0.08</v>
      </c>
      <c r="I94" s="382">
        <v>5463.0663758000001</v>
      </c>
      <c r="J94" s="435">
        <v>325.41229190000058</v>
      </c>
      <c r="K94" s="382">
        <v>214.52323100000001</v>
      </c>
      <c r="L94" s="435">
        <v>2168.4805240000001</v>
      </c>
      <c r="M94" s="382">
        <v>5532.3679026</v>
      </c>
      <c r="N94" s="435">
        <v>788.08126519999985</v>
      </c>
      <c r="O94" s="382">
        <v>648.34455664000006</v>
      </c>
      <c r="P94" s="435">
        <v>2601.8714863800001</v>
      </c>
      <c r="Q94" s="232">
        <v>491059132.519045</v>
      </c>
      <c r="R94" s="303">
        <v>5776221</v>
      </c>
      <c r="S94" s="232">
        <v>23807</v>
      </c>
      <c r="T94" s="304">
        <v>8.9887088814134222E-2</v>
      </c>
      <c r="U94" s="240">
        <v>2.3316005086449331E-4</v>
      </c>
      <c r="V94" s="504"/>
      <c r="W94" s="305">
        <v>86.68</v>
      </c>
      <c r="X94" s="505"/>
      <c r="Y94" s="231">
        <v>1.1486421319796955E-2</v>
      </c>
      <c r="Z94" s="306">
        <v>2.0485050000000001E-2</v>
      </c>
      <c r="AA94" s="231">
        <v>0.1048685</v>
      </c>
      <c r="AB94" s="306">
        <v>0.18931629999999999</v>
      </c>
      <c r="AC94" s="231" t="s">
        <v>170</v>
      </c>
    </row>
    <row r="95" spans="1:34">
      <c r="A95" s="223"/>
      <c r="B95" s="223" t="s">
        <v>598</v>
      </c>
      <c r="C95" s="301" t="s">
        <v>25</v>
      </c>
      <c r="D95" s="301" t="s">
        <v>858</v>
      </c>
      <c r="E95" s="260" t="s">
        <v>879</v>
      </c>
      <c r="F95" s="225"/>
      <c r="G95" s="238"/>
      <c r="H95" s="302">
        <v>0.45</v>
      </c>
      <c r="I95" s="382">
        <v>429.00527475000001</v>
      </c>
      <c r="J95" s="435">
        <v>-2.8205475</v>
      </c>
      <c r="K95" s="382">
        <v>0</v>
      </c>
      <c r="L95" s="435">
        <v>-14.366505</v>
      </c>
      <c r="M95" s="382">
        <v>428.65441047000002</v>
      </c>
      <c r="N95" s="435">
        <v>-10.587521439999938</v>
      </c>
      <c r="O95" s="382">
        <v>-1.5368184</v>
      </c>
      <c r="P95" s="435">
        <v>-16.11996585</v>
      </c>
      <c r="Q95" s="232">
        <v>11751500.545</v>
      </c>
      <c r="R95" s="303">
        <v>775549</v>
      </c>
      <c r="S95" s="232">
        <v>4011</v>
      </c>
      <c r="T95" s="304">
        <v>2.739243836068941E-2</v>
      </c>
      <c r="U95" s="240">
        <v>1.340115815866889E-3</v>
      </c>
      <c r="V95" s="504"/>
      <c r="W95" s="305">
        <v>15.21</v>
      </c>
      <c r="X95" s="505"/>
      <c r="Y95" s="231">
        <v>3.4181459566074948E-2</v>
      </c>
      <c r="Z95" s="306">
        <v>-6.531678E-3</v>
      </c>
      <c r="AA95" s="231">
        <v>0.1039537</v>
      </c>
      <c r="AB95" s="306">
        <v>0.152864</v>
      </c>
      <c r="AC95" s="231">
        <v>0.1215445</v>
      </c>
    </row>
    <row r="96" spans="1:34">
      <c r="A96" s="223" t="s">
        <v>966</v>
      </c>
      <c r="B96" s="223" t="s">
        <v>918</v>
      </c>
      <c r="C96" s="301" t="s">
        <v>25</v>
      </c>
      <c r="D96" s="301" t="s">
        <v>858</v>
      </c>
      <c r="E96" s="260" t="s">
        <v>949</v>
      </c>
      <c r="F96" s="225"/>
      <c r="G96" s="238"/>
      <c r="H96" s="302">
        <v>0.48</v>
      </c>
      <c r="I96" s="382">
        <v>26.112512760000001</v>
      </c>
      <c r="J96" s="435">
        <v>-0.28507109999999775</v>
      </c>
      <c r="K96" s="382">
        <v>0</v>
      </c>
      <c r="L96" s="435">
        <v>6.8625879999999997</v>
      </c>
      <c r="M96" s="382">
        <v>26.112512760000001</v>
      </c>
      <c r="N96" s="435">
        <v>3.8339146800000035</v>
      </c>
      <c r="O96" s="382">
        <v>4.1219999999999999</v>
      </c>
      <c r="P96" s="435">
        <v>11.23910384</v>
      </c>
      <c r="Q96" s="232">
        <v>862076.77</v>
      </c>
      <c r="R96" s="303">
        <v>62431</v>
      </c>
      <c r="S96" s="232">
        <v>296</v>
      </c>
      <c r="T96" s="304">
        <v>3.301393389151569E-2</v>
      </c>
      <c r="U96" s="240">
        <v>2.9409084741931157E-3</v>
      </c>
      <c r="V96" s="504"/>
      <c r="W96" s="305">
        <v>13.74</v>
      </c>
      <c r="X96" s="505"/>
      <c r="Y96" s="231">
        <v>3.4249781659388648E-2</v>
      </c>
      <c r="Z96" s="306">
        <v>-1.079914E-2</v>
      </c>
      <c r="AA96" s="231">
        <v>0.1706289</v>
      </c>
      <c r="AB96" s="306">
        <v>0.150732</v>
      </c>
      <c r="AC96" s="231" t="s">
        <v>170</v>
      </c>
    </row>
    <row r="97" spans="1:29">
      <c r="A97" s="223"/>
      <c r="B97" s="223" t="s">
        <v>473</v>
      </c>
      <c r="C97" s="301" t="s">
        <v>25</v>
      </c>
      <c r="D97" s="301" t="s">
        <v>379</v>
      </c>
      <c r="E97" s="260" t="s">
        <v>686</v>
      </c>
      <c r="F97" s="225"/>
      <c r="G97" s="238"/>
      <c r="H97" s="302">
        <v>0.55000000000000004</v>
      </c>
      <c r="I97" s="382">
        <v>258.87249527</v>
      </c>
      <c r="J97" s="435">
        <v>5.0905753099999727</v>
      </c>
      <c r="K97" s="382">
        <v>3.6871200000000002</v>
      </c>
      <c r="L97" s="435">
        <v>11.305705</v>
      </c>
      <c r="M97" s="382">
        <v>258.75180315999995</v>
      </c>
      <c r="N97" s="435">
        <v>11.591655859999955</v>
      </c>
      <c r="O97" s="382">
        <v>3.8574834599999996</v>
      </c>
      <c r="P97" s="435">
        <v>11.823567139999998</v>
      </c>
      <c r="Q97" s="232">
        <v>7428114.5900000008</v>
      </c>
      <c r="R97" s="303">
        <v>197943</v>
      </c>
      <c r="S97" s="232">
        <v>2095</v>
      </c>
      <c r="T97" s="304">
        <v>2.8694105112451563E-2</v>
      </c>
      <c r="U97" s="240">
        <v>1.4510979007864944E-3</v>
      </c>
      <c r="V97" s="504"/>
      <c r="W97" s="305">
        <v>38.229999999999997</v>
      </c>
      <c r="X97" s="505"/>
      <c r="Y97" s="231">
        <v>2.6680617316243792E-2</v>
      </c>
      <c r="Z97" s="306">
        <v>4.9947419999999999E-3</v>
      </c>
      <c r="AA97" s="231">
        <v>8.4626119999999999E-2</v>
      </c>
      <c r="AB97" s="306">
        <v>0.1482253</v>
      </c>
      <c r="AC97" s="231">
        <v>9.9056770000000002E-2</v>
      </c>
    </row>
    <row r="98" spans="1:29">
      <c r="A98" s="223"/>
      <c r="B98" s="223" t="s">
        <v>385</v>
      </c>
      <c r="C98" s="301" t="s">
        <v>25</v>
      </c>
      <c r="D98" s="301" t="s">
        <v>761</v>
      </c>
      <c r="E98" s="260" t="s">
        <v>765</v>
      </c>
      <c r="F98" s="225"/>
      <c r="G98" s="238"/>
      <c r="H98" s="302">
        <v>0.35</v>
      </c>
      <c r="I98" s="382">
        <v>489.27845600000001</v>
      </c>
      <c r="J98" s="435">
        <v>1.1618440000000001</v>
      </c>
      <c r="K98" s="382">
        <v>7.6864340000000002</v>
      </c>
      <c r="L98" s="435">
        <v>113.190966</v>
      </c>
      <c r="M98" s="382">
        <v>489.0783045</v>
      </c>
      <c r="N98" s="435">
        <v>-0.80670399999999998</v>
      </c>
      <c r="O98" s="382">
        <v>3.2348810000000001</v>
      </c>
      <c r="P98" s="435">
        <v>104.6485467</v>
      </c>
      <c r="Q98" s="232">
        <v>25109362.649999999</v>
      </c>
      <c r="R98" s="303">
        <v>234130</v>
      </c>
      <c r="S98" s="232">
        <v>5341</v>
      </c>
      <c r="T98" s="304">
        <v>5.1319166707802066E-2</v>
      </c>
      <c r="U98" s="240">
        <v>6.8072416333054902E-4</v>
      </c>
      <c r="V98" s="504"/>
      <c r="W98" s="305">
        <v>108.34</v>
      </c>
      <c r="X98" s="505"/>
      <c r="Y98" s="231">
        <v>7.2096917112793049E-2</v>
      </c>
      <c r="Z98" s="306">
        <v>-1.1766850000000001E-2</v>
      </c>
      <c r="AA98" s="231">
        <v>7.5791899999999995E-2</v>
      </c>
      <c r="AB98" s="306">
        <v>0.17163509999999998</v>
      </c>
      <c r="AC98" s="231">
        <v>0.11637969999999999</v>
      </c>
    </row>
    <row r="99" spans="1:29">
      <c r="A99" s="223"/>
      <c r="B99" s="223" t="s">
        <v>1335</v>
      </c>
      <c r="C99" s="301" t="s">
        <v>25</v>
      </c>
      <c r="D99" s="301" t="s">
        <v>858</v>
      </c>
      <c r="E99" s="260" t="s">
        <v>1348</v>
      </c>
      <c r="F99" s="225"/>
      <c r="G99" s="238"/>
      <c r="H99" s="302">
        <v>0.14000000000000001</v>
      </c>
      <c r="I99" s="382">
        <v>158.06211704999998</v>
      </c>
      <c r="J99" s="435">
        <v>23.893686809999974</v>
      </c>
      <c r="K99" s="382">
        <v>24.70628</v>
      </c>
      <c r="L99" s="435">
        <v>153.219234</v>
      </c>
      <c r="M99" s="382">
        <v>158.06023454999999</v>
      </c>
      <c r="N99" s="435">
        <v>50.683963249999984</v>
      </c>
      <c r="O99" s="382">
        <v>51.392249999999997</v>
      </c>
      <c r="P99" s="435">
        <v>180.35490857999997</v>
      </c>
      <c r="Q99" s="232">
        <v>35929451.445</v>
      </c>
      <c r="R99" s="303">
        <v>953469</v>
      </c>
      <c r="S99" s="232">
        <v>4964</v>
      </c>
      <c r="T99" s="304">
        <v>0.22731222455811087</v>
      </c>
      <c r="U99" s="240">
        <v>1.1583470161085538E-3</v>
      </c>
      <c r="V99" s="504"/>
      <c r="W99" s="305">
        <v>37.65</v>
      </c>
      <c r="X99" s="505"/>
      <c r="Y99" s="231">
        <v>1.0833731739707836E-2</v>
      </c>
      <c r="Z99" s="306">
        <v>-7.3820200000000004E-3</v>
      </c>
      <c r="AA99" s="231" t="s">
        <v>170</v>
      </c>
      <c r="AB99" s="306" t="s">
        <v>170</v>
      </c>
      <c r="AC99" s="231" t="s">
        <v>170</v>
      </c>
    </row>
    <row r="100" spans="1:29">
      <c r="A100" s="223" t="s">
        <v>966</v>
      </c>
      <c r="B100" s="223" t="s">
        <v>1429</v>
      </c>
      <c r="C100" s="301" t="s">
        <v>25</v>
      </c>
      <c r="D100" s="301" t="s">
        <v>761</v>
      </c>
      <c r="E100" s="260" t="s">
        <v>1434</v>
      </c>
      <c r="F100" s="225"/>
      <c r="G100" s="238"/>
      <c r="H100" s="302">
        <v>0.33</v>
      </c>
      <c r="I100" s="382">
        <v>2.0072000000000001</v>
      </c>
      <c r="J100" s="435">
        <v>-1.32E-2</v>
      </c>
      <c r="K100" s="382">
        <v>0</v>
      </c>
      <c r="L100" s="435">
        <v>2.026732</v>
      </c>
      <c r="M100" s="382">
        <v>2.0072000000000001</v>
      </c>
      <c r="N100" s="435">
        <v>6.3200000000000006E-2</v>
      </c>
      <c r="O100" s="382">
        <v>0</v>
      </c>
      <c r="P100" s="435">
        <v>1.9870000000000001</v>
      </c>
      <c r="Q100" s="232">
        <v>33777.18</v>
      </c>
      <c r="R100" s="303">
        <v>684</v>
      </c>
      <c r="S100" s="232">
        <v>6</v>
      </c>
      <c r="T100" s="304">
        <v>1.6828009166998805E-2</v>
      </c>
      <c r="U100" s="240">
        <v>9.8891194413440985E-3</v>
      </c>
      <c r="V100" s="504"/>
      <c r="W100" s="305">
        <v>49.41</v>
      </c>
      <c r="X100" s="505"/>
      <c r="Y100" s="231">
        <v>5.455071847804089E-2</v>
      </c>
      <c r="Z100" s="306">
        <v>8.1020859999999997E-4</v>
      </c>
      <c r="AA100" s="231" t="s">
        <v>170</v>
      </c>
      <c r="AB100" s="306" t="s">
        <v>170</v>
      </c>
      <c r="AC100" s="231" t="s">
        <v>170</v>
      </c>
    </row>
    <row r="101" spans="1:29">
      <c r="A101" s="223"/>
      <c r="B101" s="223" t="s">
        <v>377</v>
      </c>
      <c r="C101" s="301" t="s">
        <v>25</v>
      </c>
      <c r="D101" s="301" t="s">
        <v>858</v>
      </c>
      <c r="E101" s="260" t="s">
        <v>894</v>
      </c>
      <c r="F101" s="225"/>
      <c r="G101" s="238"/>
      <c r="H101" s="302">
        <v>0.56000000000000005</v>
      </c>
      <c r="I101" s="382">
        <v>87.980042499999996</v>
      </c>
      <c r="J101" s="435">
        <v>0.91735</v>
      </c>
      <c r="K101" s="382">
        <v>1.841378</v>
      </c>
      <c r="L101" s="435">
        <v>4.7870100000000004</v>
      </c>
      <c r="M101" s="382">
        <v>87.79408857</v>
      </c>
      <c r="N101" s="435">
        <v>0.76009581000000237</v>
      </c>
      <c r="O101" s="382">
        <v>3.8828999999999996E-4</v>
      </c>
      <c r="P101" s="435">
        <v>4.0095838299999986</v>
      </c>
      <c r="Q101" s="232">
        <v>4049232.3950000005</v>
      </c>
      <c r="R101" s="303">
        <v>220800</v>
      </c>
      <c r="S101" s="232">
        <v>1035</v>
      </c>
      <c r="T101" s="304">
        <v>4.6024442361459424E-2</v>
      </c>
      <c r="U101" s="240">
        <v>1.443798882856075E-3</v>
      </c>
      <c r="V101" s="504"/>
      <c r="W101" s="305">
        <v>18.489999999999998</v>
      </c>
      <c r="X101" s="505"/>
      <c r="Y101" s="231">
        <v>4.2420713899405091E-2</v>
      </c>
      <c r="Z101" s="306">
        <v>-1.3340449999999998E-2</v>
      </c>
      <c r="AA101" s="231">
        <v>0.17159060000000001</v>
      </c>
      <c r="AB101" s="306">
        <v>0.16765679999999999</v>
      </c>
      <c r="AC101" s="231">
        <v>9.6489720000000001E-2</v>
      </c>
    </row>
    <row r="102" spans="1:29">
      <c r="A102" s="223" t="s">
        <v>966</v>
      </c>
      <c r="B102" s="223" t="s">
        <v>837</v>
      </c>
      <c r="C102" s="301" t="s">
        <v>25</v>
      </c>
      <c r="D102" s="301" t="s">
        <v>858</v>
      </c>
      <c r="E102" s="260" t="s">
        <v>844</v>
      </c>
      <c r="F102" s="225"/>
      <c r="G102" s="238"/>
      <c r="H102" s="302">
        <v>0.11</v>
      </c>
      <c r="I102" s="382">
        <v>2965.7472376799997</v>
      </c>
      <c r="J102" s="435">
        <v>128.2672607199998</v>
      </c>
      <c r="K102" s="382">
        <v>134.94331299999999</v>
      </c>
      <c r="L102" s="435">
        <v>789.70475099999999</v>
      </c>
      <c r="M102" s="382">
        <v>2965.7369060999999</v>
      </c>
      <c r="N102" s="435">
        <v>303.80425048000001</v>
      </c>
      <c r="O102" s="382">
        <v>241.35881861999997</v>
      </c>
      <c r="P102" s="435">
        <v>891.31634931999997</v>
      </c>
      <c r="Q102" s="232">
        <v>225958573.85008597</v>
      </c>
      <c r="R102" s="303">
        <v>2608755</v>
      </c>
      <c r="S102" s="232">
        <v>12883</v>
      </c>
      <c r="T102" s="304">
        <v>7.6189424027532926E-2</v>
      </c>
      <c r="U102" s="240">
        <v>2.8030371369059287E-4</v>
      </c>
      <c r="V102" s="504"/>
      <c r="W102" s="305">
        <v>86.8</v>
      </c>
      <c r="X102" s="505"/>
      <c r="Y102" s="231">
        <v>1.2012707373271888E-2</v>
      </c>
      <c r="Z102" s="306">
        <v>-2.7573530000000001E-3</v>
      </c>
      <c r="AA102" s="231">
        <v>0.1746103</v>
      </c>
      <c r="AB102" s="306">
        <v>0.21010790000000001</v>
      </c>
      <c r="AC102" s="231" t="s">
        <v>170</v>
      </c>
    </row>
    <row r="103" spans="1:29">
      <c r="A103" s="223" t="s">
        <v>966</v>
      </c>
      <c r="B103" s="223" t="s">
        <v>643</v>
      </c>
      <c r="C103" s="301" t="s">
        <v>25</v>
      </c>
      <c r="D103" s="301" t="s">
        <v>858</v>
      </c>
      <c r="E103" s="260" t="s">
        <v>1124</v>
      </c>
      <c r="F103" s="225"/>
      <c r="G103" s="238"/>
      <c r="H103" s="302">
        <v>0.51</v>
      </c>
      <c r="I103" s="382">
        <v>960.84658206000006</v>
      </c>
      <c r="J103" s="435">
        <v>25.935986460000038</v>
      </c>
      <c r="K103" s="382">
        <v>-3.128981</v>
      </c>
      <c r="L103" s="435">
        <v>151.642687</v>
      </c>
      <c r="M103" s="382">
        <v>960.33024072000001</v>
      </c>
      <c r="N103" s="435">
        <v>55.773530460000039</v>
      </c>
      <c r="O103" s="382">
        <v>-4.46387292</v>
      </c>
      <c r="P103" s="435">
        <v>154.74249107999998</v>
      </c>
      <c r="Q103" s="232">
        <v>64506149.30999998</v>
      </c>
      <c r="R103" s="303">
        <v>1125558</v>
      </c>
      <c r="S103" s="232">
        <v>7323</v>
      </c>
      <c r="T103" s="304">
        <v>6.7134702370177032E-2</v>
      </c>
      <c r="U103" s="240">
        <v>3.7488171349965127E-4</v>
      </c>
      <c r="V103" s="504"/>
      <c r="W103" s="305">
        <v>58.14</v>
      </c>
      <c r="X103" s="505"/>
      <c r="Y103" s="231">
        <v>2.0668145854833161E-2</v>
      </c>
      <c r="Z103" s="306">
        <v>3.085106E-2</v>
      </c>
      <c r="AA103" s="231">
        <v>0.22298889999999999</v>
      </c>
      <c r="AB103" s="306">
        <v>0.25737749999999998</v>
      </c>
      <c r="AC103" s="231">
        <v>0.1332217</v>
      </c>
    </row>
    <row r="104" spans="1:29">
      <c r="A104" s="223" t="s">
        <v>966</v>
      </c>
      <c r="B104" s="223" t="s">
        <v>1017</v>
      </c>
      <c r="C104" s="301" t="s">
        <v>25</v>
      </c>
      <c r="D104" s="301" t="s">
        <v>858</v>
      </c>
      <c r="E104" s="260" t="s">
        <v>1039</v>
      </c>
      <c r="F104" s="225"/>
      <c r="G104" s="238"/>
      <c r="H104" s="302">
        <v>0.32</v>
      </c>
      <c r="I104" s="382">
        <v>300.81380888000001</v>
      </c>
      <c r="J104" s="435">
        <v>-8.3713082599999904</v>
      </c>
      <c r="K104" s="382">
        <v>5.0045070000000003</v>
      </c>
      <c r="L104" s="435">
        <v>58.687976999999997</v>
      </c>
      <c r="M104" s="382">
        <v>300.81380888000001</v>
      </c>
      <c r="N104" s="435">
        <v>13.494546439999997</v>
      </c>
      <c r="O104" s="382">
        <v>20.978000000000002</v>
      </c>
      <c r="P104" s="435">
        <v>73.246135159999994</v>
      </c>
      <c r="Q104" s="232">
        <v>11388430.345000001</v>
      </c>
      <c r="R104" s="303">
        <v>226377</v>
      </c>
      <c r="S104" s="232">
        <v>1982</v>
      </c>
      <c r="T104" s="304">
        <v>3.7858735233604418E-2</v>
      </c>
      <c r="U104" s="240">
        <v>1.2519447352166892E-3</v>
      </c>
      <c r="V104" s="504"/>
      <c r="W104" s="305">
        <v>49.36</v>
      </c>
      <c r="X104" s="505"/>
      <c r="Y104" s="231">
        <v>2.6860595623987033E-2</v>
      </c>
      <c r="Z104" s="306">
        <v>-4.3039940000000006E-2</v>
      </c>
      <c r="AA104" s="231">
        <v>0.11805360000000001</v>
      </c>
      <c r="AB104" s="306" t="s">
        <v>170</v>
      </c>
      <c r="AC104" s="231" t="s">
        <v>170</v>
      </c>
    </row>
    <row r="105" spans="1:29">
      <c r="A105" s="223"/>
      <c r="B105" s="223" t="s">
        <v>58</v>
      </c>
      <c r="C105" s="301" t="s">
        <v>25</v>
      </c>
      <c r="D105" s="301" t="s">
        <v>110</v>
      </c>
      <c r="E105" s="260" t="s">
        <v>469</v>
      </c>
      <c r="F105" s="225"/>
      <c r="G105" s="238"/>
      <c r="H105" s="302">
        <v>0.59</v>
      </c>
      <c r="I105" s="382">
        <v>1327.0431692699999</v>
      </c>
      <c r="J105" s="435">
        <v>168.81962860000013</v>
      </c>
      <c r="K105" s="382">
        <v>182.01366200000001</v>
      </c>
      <c r="L105" s="435">
        <v>407.90381100000002</v>
      </c>
      <c r="M105" s="382">
        <v>1318.33118326</v>
      </c>
      <c r="N105" s="435">
        <v>167.98772985999989</v>
      </c>
      <c r="O105" s="382">
        <v>191.82065266000001</v>
      </c>
      <c r="P105" s="435">
        <v>412.88286112000009</v>
      </c>
      <c r="Q105" s="232">
        <v>209467987.83250004</v>
      </c>
      <c r="R105" s="303">
        <v>2176511</v>
      </c>
      <c r="S105" s="232">
        <v>6348</v>
      </c>
      <c r="T105" s="304">
        <v>0.15784564713725732</v>
      </c>
      <c r="U105" s="240">
        <v>6.387607085964435E-4</v>
      </c>
      <c r="V105" s="504"/>
      <c r="W105" s="305">
        <v>97.37</v>
      </c>
      <c r="X105" s="505"/>
      <c r="Y105" s="231">
        <v>8.5436623189894201E-2</v>
      </c>
      <c r="Z105" s="306">
        <v>-1.4174340000000001E-2</v>
      </c>
      <c r="AA105" s="231">
        <v>8.2291760000000005E-2</v>
      </c>
      <c r="AB105" s="306">
        <v>0.14537330000000001</v>
      </c>
      <c r="AC105" s="231">
        <v>0.1001845</v>
      </c>
    </row>
    <row r="106" spans="1:29">
      <c r="A106" s="223"/>
      <c r="B106" s="223" t="s">
        <v>223</v>
      </c>
      <c r="C106" s="301" t="s">
        <v>25</v>
      </c>
      <c r="D106" s="301" t="s">
        <v>110</v>
      </c>
      <c r="E106" s="260" t="s">
        <v>302</v>
      </c>
      <c r="F106" s="225"/>
      <c r="G106" s="238"/>
      <c r="H106" s="302">
        <v>0.43</v>
      </c>
      <c r="I106" s="382">
        <v>913.22601150000003</v>
      </c>
      <c r="J106" s="435">
        <v>9.2273879999999995</v>
      </c>
      <c r="K106" s="382">
        <v>5.8202769999999999</v>
      </c>
      <c r="L106" s="435">
        <v>169.42659599999999</v>
      </c>
      <c r="M106" s="382">
        <v>912.70647120000001</v>
      </c>
      <c r="N106" s="435">
        <v>51.491280000000003</v>
      </c>
      <c r="O106" s="382">
        <v>22.92456</v>
      </c>
      <c r="P106" s="435">
        <v>184.24095486000002</v>
      </c>
      <c r="Q106" s="232">
        <v>40805709.885000005</v>
      </c>
      <c r="R106" s="303">
        <v>164039</v>
      </c>
      <c r="S106" s="232">
        <v>2523</v>
      </c>
      <c r="T106" s="304">
        <v>4.4683035055008404E-2</v>
      </c>
      <c r="U106" s="240">
        <v>8.58255561368975E-4</v>
      </c>
      <c r="V106" s="504"/>
      <c r="W106" s="305">
        <v>249.18</v>
      </c>
      <c r="X106" s="505"/>
      <c r="Y106" s="231">
        <v>4.3407251785857616E-2</v>
      </c>
      <c r="Z106" s="306">
        <v>3.8675369999999999E-3</v>
      </c>
      <c r="AA106" s="231">
        <v>0.2208089</v>
      </c>
      <c r="AB106" s="306">
        <v>0.24965479999999998</v>
      </c>
      <c r="AC106" s="231">
        <v>0.15319050000000001</v>
      </c>
    </row>
    <row r="107" spans="1:29">
      <c r="A107" s="223"/>
      <c r="B107" s="223" t="s">
        <v>224</v>
      </c>
      <c r="C107" s="301" t="s">
        <v>25</v>
      </c>
      <c r="D107" s="301" t="s">
        <v>110</v>
      </c>
      <c r="E107" s="260" t="s">
        <v>303</v>
      </c>
      <c r="F107" s="225"/>
      <c r="G107" s="238"/>
      <c r="H107" s="302">
        <v>0.1</v>
      </c>
      <c r="I107" s="382">
        <v>4253.9794905299996</v>
      </c>
      <c r="J107" s="435">
        <v>49.040258819999693</v>
      </c>
      <c r="K107" s="382">
        <v>47.644806000000003</v>
      </c>
      <c r="L107" s="435">
        <v>805.63620400000002</v>
      </c>
      <c r="M107" s="382">
        <v>4251.0352169600001</v>
      </c>
      <c r="N107" s="435">
        <v>235.42953055999993</v>
      </c>
      <c r="O107" s="382">
        <v>120.08440159999999</v>
      </c>
      <c r="P107" s="435">
        <v>872.17550300999994</v>
      </c>
      <c r="Q107" s="232">
        <v>182976114.11500001</v>
      </c>
      <c r="R107" s="303">
        <v>2723223</v>
      </c>
      <c r="S107" s="232">
        <v>11245</v>
      </c>
      <c r="T107" s="304">
        <v>4.3012928135251344E-2</v>
      </c>
      <c r="U107" s="240">
        <v>2.5223338639052047E-4</v>
      </c>
      <c r="V107" s="504"/>
      <c r="W107" s="305">
        <v>67.33</v>
      </c>
      <c r="X107" s="505"/>
      <c r="Y107" s="231">
        <v>4.0141437694935389E-2</v>
      </c>
      <c r="Z107" s="306">
        <v>2.971327E-4</v>
      </c>
      <c r="AA107" s="231">
        <v>0.1553543</v>
      </c>
      <c r="AB107" s="306">
        <v>0.21161969999999999</v>
      </c>
      <c r="AC107" s="231">
        <v>0.113006</v>
      </c>
    </row>
    <row r="108" spans="1:29">
      <c r="A108" s="223"/>
      <c r="B108" s="223" t="s">
        <v>365</v>
      </c>
      <c r="C108" s="301" t="s">
        <v>25</v>
      </c>
      <c r="D108" s="301" t="s">
        <v>110</v>
      </c>
      <c r="E108" s="260" t="s">
        <v>952</v>
      </c>
      <c r="F108" s="225"/>
      <c r="G108" s="238"/>
      <c r="H108" s="302">
        <v>0.12</v>
      </c>
      <c r="I108" s="382">
        <v>1101.80442096</v>
      </c>
      <c r="J108" s="435">
        <v>4.6809913199999329</v>
      </c>
      <c r="K108" s="382">
        <v>10.758149</v>
      </c>
      <c r="L108" s="435">
        <v>163.21716699999999</v>
      </c>
      <c r="M108" s="382">
        <v>1101.75079308</v>
      </c>
      <c r="N108" s="435">
        <v>78.888902189999939</v>
      </c>
      <c r="O108" s="382">
        <v>50.5428</v>
      </c>
      <c r="P108" s="435">
        <v>204.78990148</v>
      </c>
      <c r="Q108" s="232">
        <v>51005557.375000007</v>
      </c>
      <c r="R108" s="303">
        <v>779802</v>
      </c>
      <c r="S108" s="232">
        <v>4939</v>
      </c>
      <c r="T108" s="304">
        <v>4.6292750695771365E-2</v>
      </c>
      <c r="U108" s="240">
        <v>5.1786249248903513E-4</v>
      </c>
      <c r="V108" s="504"/>
      <c r="W108" s="305">
        <v>65.64</v>
      </c>
      <c r="X108" s="505"/>
      <c r="Y108" s="231">
        <v>5.515697745277269E-2</v>
      </c>
      <c r="Z108" s="306">
        <v>-5.6052109999999997E-3</v>
      </c>
      <c r="AA108" s="231">
        <v>0.17290820000000001</v>
      </c>
      <c r="AB108" s="306">
        <v>0.20554310000000001</v>
      </c>
      <c r="AC108" s="231">
        <v>0.11565060000000001</v>
      </c>
    </row>
    <row r="109" spans="1:29">
      <c r="A109" s="223"/>
      <c r="B109" s="223" t="s">
        <v>59</v>
      </c>
      <c r="C109" s="301" t="s">
        <v>25</v>
      </c>
      <c r="D109" s="301" t="s">
        <v>110</v>
      </c>
      <c r="E109" s="260" t="s">
        <v>371</v>
      </c>
      <c r="F109" s="225"/>
      <c r="G109" s="238"/>
      <c r="H109" s="302">
        <v>7.0000000000000007E-2</v>
      </c>
      <c r="I109" s="382">
        <v>484.82871369999998</v>
      </c>
      <c r="J109" s="435">
        <v>-5.3866555800000429</v>
      </c>
      <c r="K109" s="382">
        <v>1.9670019999999999</v>
      </c>
      <c r="L109" s="435">
        <v>-17.182537</v>
      </c>
      <c r="M109" s="382">
        <v>484.60404765000004</v>
      </c>
      <c r="N109" s="435">
        <v>-11.500994309999943</v>
      </c>
      <c r="O109" s="382">
        <v>5.0543380000000004</v>
      </c>
      <c r="P109" s="435">
        <v>-16.913218780000001</v>
      </c>
      <c r="Q109" s="232">
        <v>15972659.119999997</v>
      </c>
      <c r="R109" s="303">
        <v>308086</v>
      </c>
      <c r="S109" s="232">
        <v>3420</v>
      </c>
      <c r="T109" s="304">
        <v>3.2944952864081979E-2</v>
      </c>
      <c r="U109" s="240">
        <v>7.1364071168284599E-4</v>
      </c>
      <c r="V109" s="504"/>
      <c r="W109" s="305">
        <v>51.85</v>
      </c>
      <c r="X109" s="505"/>
      <c r="Y109" s="231">
        <v>1.2395911282545807E-2</v>
      </c>
      <c r="Z109" s="306">
        <v>-1.253538E-2</v>
      </c>
      <c r="AA109" s="231">
        <v>6.3882759999999997E-2</v>
      </c>
      <c r="AB109" s="306">
        <v>0.11509309999999999</v>
      </c>
      <c r="AC109" s="231">
        <v>8.0941860000000004E-2</v>
      </c>
    </row>
    <row r="110" spans="1:29">
      <c r="A110" s="223"/>
      <c r="B110" s="223" t="s">
        <v>61</v>
      </c>
      <c r="C110" s="301" t="s">
        <v>25</v>
      </c>
      <c r="D110" s="301" t="s">
        <v>110</v>
      </c>
      <c r="E110" s="260" t="s">
        <v>369</v>
      </c>
      <c r="F110" s="225"/>
      <c r="G110" s="238"/>
      <c r="H110" s="302">
        <v>7.0000000000000007E-2</v>
      </c>
      <c r="I110" s="382">
        <v>827.47862105000002</v>
      </c>
      <c r="J110" s="435">
        <v>-25.64146749999988</v>
      </c>
      <c r="K110" s="382">
        <v>-0.87171900000000002</v>
      </c>
      <c r="L110" s="435">
        <v>-9.6196590000000004</v>
      </c>
      <c r="M110" s="382">
        <v>827.14846180000006</v>
      </c>
      <c r="N110" s="435">
        <v>-48.347630509999874</v>
      </c>
      <c r="O110" s="382">
        <v>-2.6300387299999999</v>
      </c>
      <c r="P110" s="435">
        <v>-15.378802840000009</v>
      </c>
      <c r="Q110" s="232">
        <v>34659140.692299992</v>
      </c>
      <c r="R110" s="303">
        <v>174999</v>
      </c>
      <c r="S110" s="232">
        <v>4147</v>
      </c>
      <c r="T110" s="304">
        <v>4.1885240066166889E-2</v>
      </c>
      <c r="U110" s="240">
        <v>6.8670360532681427E-4</v>
      </c>
      <c r="V110" s="504"/>
      <c r="W110" s="305">
        <v>197.05</v>
      </c>
      <c r="X110" s="505"/>
      <c r="Y110" s="231">
        <v>1.1993524486171022E-2</v>
      </c>
      <c r="Z110" s="306">
        <v>-2.6404960000000002E-2</v>
      </c>
      <c r="AA110" s="231">
        <v>0.1065301</v>
      </c>
      <c r="AB110" s="306">
        <v>0.11672929999999999</v>
      </c>
      <c r="AC110" s="231">
        <v>6.2095079999999997E-2</v>
      </c>
    </row>
    <row r="111" spans="1:29">
      <c r="A111" s="223"/>
      <c r="B111" s="223" t="s">
        <v>62</v>
      </c>
      <c r="C111" s="301" t="s">
        <v>25</v>
      </c>
      <c r="D111" s="301" t="s">
        <v>110</v>
      </c>
      <c r="E111" s="260" t="s">
        <v>308</v>
      </c>
      <c r="F111" s="225"/>
      <c r="G111" s="238"/>
      <c r="H111" s="302">
        <v>0.4</v>
      </c>
      <c r="I111" s="382">
        <v>6072.2505563999994</v>
      </c>
      <c r="J111" s="435">
        <v>163.1514371999998</v>
      </c>
      <c r="K111" s="382">
        <v>11.300905</v>
      </c>
      <c r="L111" s="435">
        <v>304.00287700000001</v>
      </c>
      <c r="M111" s="382">
        <v>6057.8269667999994</v>
      </c>
      <c r="N111" s="435">
        <v>290.9207641599989</v>
      </c>
      <c r="O111" s="382">
        <v>65.280961199999993</v>
      </c>
      <c r="P111" s="435">
        <v>362.85794950999997</v>
      </c>
      <c r="Q111" s="232">
        <v>159390693.95499998</v>
      </c>
      <c r="R111" s="303">
        <v>801113</v>
      </c>
      <c r="S111" s="232">
        <v>21713</v>
      </c>
      <c r="T111" s="304">
        <v>2.62490311416755E-2</v>
      </c>
      <c r="U111" s="240">
        <v>2.8122198474809704E-4</v>
      </c>
      <c r="V111" s="504"/>
      <c r="W111" s="305">
        <v>203.7</v>
      </c>
      <c r="X111" s="505"/>
      <c r="Y111" s="231">
        <v>1.1660643102601866E-2</v>
      </c>
      <c r="Z111" s="306">
        <v>2.5679759999999999E-2</v>
      </c>
      <c r="AA111" s="231">
        <v>0.15627570000000002</v>
      </c>
      <c r="AB111" s="306">
        <v>0.23170010000000002</v>
      </c>
      <c r="AC111" s="231">
        <v>0.1699908</v>
      </c>
    </row>
    <row r="112" spans="1:29">
      <c r="A112" s="223"/>
      <c r="B112" s="223" t="s">
        <v>63</v>
      </c>
      <c r="C112" s="301" t="s">
        <v>25</v>
      </c>
      <c r="D112" s="301" t="s">
        <v>110</v>
      </c>
      <c r="E112" s="260" t="s">
        <v>310</v>
      </c>
      <c r="F112" s="225"/>
      <c r="G112" s="238"/>
      <c r="H112" s="302">
        <v>0.32</v>
      </c>
      <c r="I112" s="382">
        <v>623.52697008000007</v>
      </c>
      <c r="J112" s="435">
        <v>9.3249489600000377</v>
      </c>
      <c r="K112" s="382">
        <v>8.0784050000000001</v>
      </c>
      <c r="L112" s="435">
        <v>-28.131415000000001</v>
      </c>
      <c r="M112" s="382">
        <v>622.87131060000002</v>
      </c>
      <c r="N112" s="435">
        <v>12.377276450000048</v>
      </c>
      <c r="O112" s="382">
        <v>11.429880000000001</v>
      </c>
      <c r="P112" s="435">
        <v>-22.927022149999999</v>
      </c>
      <c r="Q112" s="232">
        <v>17891354.02</v>
      </c>
      <c r="R112" s="303">
        <v>121944</v>
      </c>
      <c r="S112" s="232">
        <v>1773</v>
      </c>
      <c r="T112" s="304">
        <v>2.8693793337767722E-2</v>
      </c>
      <c r="U112" s="240">
        <v>1.2320293421787518E-3</v>
      </c>
      <c r="V112" s="504"/>
      <c r="W112" s="305">
        <v>148.44</v>
      </c>
      <c r="X112" s="505"/>
      <c r="Y112" s="231">
        <v>3.548364995957963E-2</v>
      </c>
      <c r="Z112" s="306">
        <v>1.8898490000000001E-3</v>
      </c>
      <c r="AA112" s="231">
        <v>0.10228130000000001</v>
      </c>
      <c r="AB112" s="306">
        <v>0.1528024</v>
      </c>
      <c r="AC112" s="231">
        <v>9.618162999999999E-2</v>
      </c>
    </row>
    <row r="113" spans="1:34">
      <c r="A113" s="223"/>
      <c r="B113" s="223" t="s">
        <v>64</v>
      </c>
      <c r="C113" s="301" t="s">
        <v>25</v>
      </c>
      <c r="D113" s="301" t="s">
        <v>110</v>
      </c>
      <c r="E113" s="260" t="s">
        <v>370</v>
      </c>
      <c r="F113" s="225"/>
      <c r="G113" s="238"/>
      <c r="H113" s="302">
        <v>0.04</v>
      </c>
      <c r="I113" s="382">
        <v>14870.753210569997</v>
      </c>
      <c r="J113" s="435">
        <v>267.12509623999978</v>
      </c>
      <c r="K113" s="382">
        <v>-79.562185999999997</v>
      </c>
      <c r="L113" s="435">
        <v>1403.151801</v>
      </c>
      <c r="M113" s="382">
        <v>14849.03839247</v>
      </c>
      <c r="N113" s="435">
        <v>631.65154127000051</v>
      </c>
      <c r="O113" s="382">
        <v>131.06764336999998</v>
      </c>
      <c r="P113" s="435">
        <v>1655.78125748</v>
      </c>
      <c r="Q113" s="232">
        <v>823724897.28160036</v>
      </c>
      <c r="R113" s="303">
        <v>11509597</v>
      </c>
      <c r="S113" s="232">
        <v>75249</v>
      </c>
      <c r="T113" s="304">
        <v>5.5392278092282782E-2</v>
      </c>
      <c r="U113" s="240">
        <v>2.0479443591789201E-4</v>
      </c>
      <c r="V113" s="504"/>
      <c r="W113" s="305">
        <v>73.209999999999994</v>
      </c>
      <c r="X113" s="505"/>
      <c r="Y113" s="231">
        <v>1.020636525064882E-2</v>
      </c>
      <c r="Z113" s="306">
        <v>2.649547E-2</v>
      </c>
      <c r="AA113" s="231">
        <v>0.10217420000000001</v>
      </c>
      <c r="AB113" s="306">
        <v>0.1948049</v>
      </c>
      <c r="AC113" s="231">
        <v>0.13899590000000001</v>
      </c>
    </row>
    <row r="114" spans="1:34">
      <c r="A114" s="223"/>
      <c r="B114" s="223" t="s">
        <v>364</v>
      </c>
      <c r="C114" s="301" t="s">
        <v>25</v>
      </c>
      <c r="D114" s="301" t="s">
        <v>110</v>
      </c>
      <c r="E114" s="260" t="s">
        <v>953</v>
      </c>
      <c r="F114" s="225"/>
      <c r="G114" s="238"/>
      <c r="H114" s="302">
        <v>0.09</v>
      </c>
      <c r="I114" s="382">
        <v>1964.8091634700002</v>
      </c>
      <c r="J114" s="435">
        <v>100.92171961000037</v>
      </c>
      <c r="K114" s="382">
        <v>65.813083000000006</v>
      </c>
      <c r="L114" s="435">
        <v>426.949567</v>
      </c>
      <c r="M114" s="382">
        <v>1964.5591123600002</v>
      </c>
      <c r="N114" s="435">
        <v>201.02340579999995</v>
      </c>
      <c r="O114" s="382">
        <v>139.15825000000001</v>
      </c>
      <c r="P114" s="435">
        <v>501.12629012000002</v>
      </c>
      <c r="Q114" s="232">
        <v>108690428.15839998</v>
      </c>
      <c r="R114" s="303">
        <v>1539560</v>
      </c>
      <c r="S114" s="232">
        <v>6561</v>
      </c>
      <c r="T114" s="304">
        <v>5.5318567410610267E-2</v>
      </c>
      <c r="U114" s="240">
        <v>4.0811074567298733E-4</v>
      </c>
      <c r="V114" s="504"/>
      <c r="W114" s="305">
        <v>72.290000000000006</v>
      </c>
      <c r="X114" s="505"/>
      <c r="Y114" s="231">
        <v>1.3315216489140956E-2</v>
      </c>
      <c r="Z114" s="306">
        <v>1.7882290000000002E-2</v>
      </c>
      <c r="AA114" s="231">
        <v>0.10484840000000001</v>
      </c>
      <c r="AB114" s="306">
        <v>0.1854354</v>
      </c>
      <c r="AC114" s="231">
        <v>0.12789059999999999</v>
      </c>
    </row>
    <row r="115" spans="1:34">
      <c r="A115" s="223"/>
      <c r="B115" s="223" t="s">
        <v>1027</v>
      </c>
      <c r="C115" s="301" t="s">
        <v>25</v>
      </c>
      <c r="D115" s="301" t="s">
        <v>761</v>
      </c>
      <c r="E115" s="260" t="s">
        <v>902</v>
      </c>
      <c r="F115" s="225"/>
      <c r="G115" s="238"/>
      <c r="H115" s="302">
        <v>0.18</v>
      </c>
      <c r="I115" s="382">
        <v>107.483142</v>
      </c>
      <c r="J115" s="435">
        <v>3.8749180000000001</v>
      </c>
      <c r="K115" s="382">
        <v>-1.6095790000000001</v>
      </c>
      <c r="L115" s="435">
        <v>-35.518774000000001</v>
      </c>
      <c r="M115" s="382">
        <v>107.4301787</v>
      </c>
      <c r="N115" s="435">
        <v>8.1830807500000002</v>
      </c>
      <c r="O115" s="382">
        <v>-1.9158749999999999E-2</v>
      </c>
      <c r="P115" s="435">
        <v>-36.133111110000002</v>
      </c>
      <c r="Q115" s="232">
        <v>4998066.665000001</v>
      </c>
      <c r="R115" s="303">
        <v>303811</v>
      </c>
      <c r="S115" s="232">
        <v>1422</v>
      </c>
      <c r="T115" s="304">
        <v>4.6500935607185739E-2</v>
      </c>
      <c r="U115" s="240">
        <v>1.603051266923174E-3</v>
      </c>
      <c r="V115" s="504"/>
      <c r="W115" s="305">
        <v>17.03</v>
      </c>
      <c r="X115" s="505"/>
      <c r="Y115" s="231">
        <v>0.1141663534938344</v>
      </c>
      <c r="Z115" s="306">
        <v>5.3184910000000002E-2</v>
      </c>
      <c r="AA115" s="231">
        <v>0.13033049999999999</v>
      </c>
      <c r="AB115" s="306">
        <v>0.25798529999999997</v>
      </c>
      <c r="AC115" s="231" t="s">
        <v>170</v>
      </c>
    </row>
    <row r="116" spans="1:34">
      <c r="A116" s="223"/>
      <c r="B116" s="223" t="s">
        <v>242</v>
      </c>
      <c r="C116" s="301" t="s">
        <v>25</v>
      </c>
      <c r="D116" s="301" t="s">
        <v>858</v>
      </c>
      <c r="E116" s="260" t="s">
        <v>895</v>
      </c>
      <c r="F116" s="225"/>
      <c r="G116" s="238"/>
      <c r="H116" s="302">
        <v>0.48</v>
      </c>
      <c r="I116" s="382">
        <v>9464.9259783999987</v>
      </c>
      <c r="J116" s="435">
        <v>515.21020450000003</v>
      </c>
      <c r="K116" s="382">
        <v>-12.005784</v>
      </c>
      <c r="L116" s="435">
        <v>943.58868600000005</v>
      </c>
      <c r="M116" s="382">
        <v>9483.7195095999996</v>
      </c>
      <c r="N116" s="435">
        <v>783.4407016800003</v>
      </c>
      <c r="O116" s="382">
        <v>138.75654800000001</v>
      </c>
      <c r="P116" s="435">
        <v>1107.33257981</v>
      </c>
      <c r="Q116" s="232">
        <v>396528511.60828012</v>
      </c>
      <c r="R116" s="303">
        <v>6506849</v>
      </c>
      <c r="S116" s="232">
        <v>57359</v>
      </c>
      <c r="T116" s="304">
        <v>4.1894517982834917E-2</v>
      </c>
      <c r="U116" s="240">
        <v>2.8663547141715426E-4</v>
      </c>
      <c r="V116" s="504"/>
      <c r="W116" s="305">
        <v>63.2</v>
      </c>
      <c r="X116" s="505"/>
      <c r="Y116" s="231">
        <v>1.4259873417721518E-2</v>
      </c>
      <c r="Z116" s="306">
        <v>5.862647E-2</v>
      </c>
      <c r="AA116" s="231">
        <v>0.16622190000000001</v>
      </c>
      <c r="AB116" s="306">
        <v>0.24077459999999998</v>
      </c>
      <c r="AC116" s="231">
        <v>0.16245069999999998</v>
      </c>
    </row>
    <row r="117" spans="1:34">
      <c r="A117" s="223"/>
      <c r="B117" s="223" t="s">
        <v>222</v>
      </c>
      <c r="C117" s="301" t="s">
        <v>25</v>
      </c>
      <c r="D117" s="301" t="s">
        <v>858</v>
      </c>
      <c r="E117" s="260" t="s">
        <v>896</v>
      </c>
      <c r="F117" s="260"/>
      <c r="G117" s="238"/>
      <c r="H117" s="302">
        <v>0.28999999999999998</v>
      </c>
      <c r="I117" s="382">
        <v>1429.03628164</v>
      </c>
      <c r="J117" s="435">
        <v>-2.1947450400002002</v>
      </c>
      <c r="K117" s="382">
        <v>21.211452000000001</v>
      </c>
      <c r="L117" s="435">
        <v>457.551896</v>
      </c>
      <c r="M117" s="382">
        <v>1436.9540013399999</v>
      </c>
      <c r="N117" s="435">
        <v>107.97901383999991</v>
      </c>
      <c r="O117" s="382">
        <v>132.31402249999999</v>
      </c>
      <c r="P117" s="435">
        <v>568.93380225999999</v>
      </c>
      <c r="Q117" s="232">
        <v>73168621.538819999</v>
      </c>
      <c r="R117" s="303">
        <v>1326883</v>
      </c>
      <c r="S117" s="232">
        <v>8376</v>
      </c>
      <c r="T117" s="304">
        <v>5.1201374296004402E-2</v>
      </c>
      <c r="U117" s="240">
        <v>6.9427480392489198E-4</v>
      </c>
      <c r="V117" s="504"/>
      <c r="W117" s="305">
        <v>55.23</v>
      </c>
      <c r="X117" s="505"/>
      <c r="Y117" s="231">
        <v>2.616398696360674E-2</v>
      </c>
      <c r="Z117" s="306">
        <v>-1.6209480000000002E-2</v>
      </c>
      <c r="AA117" s="231">
        <v>6.5535319999999994E-2</v>
      </c>
      <c r="AB117" s="306">
        <v>0.12349640000000001</v>
      </c>
      <c r="AC117" s="231">
        <v>8.5525219999999999E-2</v>
      </c>
    </row>
    <row r="118" spans="1:34">
      <c r="A118" s="223"/>
      <c r="B118" s="223" t="s">
        <v>1105</v>
      </c>
      <c r="C118" s="301" t="s">
        <v>25</v>
      </c>
      <c r="D118" s="301" t="s">
        <v>761</v>
      </c>
      <c r="E118" s="260" t="s">
        <v>1114</v>
      </c>
      <c r="F118" s="260"/>
      <c r="G118" s="238"/>
      <c r="H118" s="302">
        <v>0.18</v>
      </c>
      <c r="I118" s="382">
        <v>25.011877440000003</v>
      </c>
      <c r="J118" s="435">
        <v>-0.57856655999999862</v>
      </c>
      <c r="K118" s="382">
        <v>0</v>
      </c>
      <c r="L118" s="435">
        <v>20.546520000000001</v>
      </c>
      <c r="M118" s="382">
        <v>25.011877440000003</v>
      </c>
      <c r="N118" s="435">
        <v>-0.22109215999999643</v>
      </c>
      <c r="O118" s="382">
        <v>0.56200000000000006</v>
      </c>
      <c r="P118" s="435">
        <v>20.0801804</v>
      </c>
      <c r="Q118" s="232">
        <v>631399.3949999999</v>
      </c>
      <c r="R118" s="303">
        <v>56093</v>
      </c>
      <c r="S118" s="232">
        <v>151</v>
      </c>
      <c r="T118" s="304">
        <v>2.5243982444526157E-2</v>
      </c>
      <c r="U118" s="240">
        <v>4.7378210031190447E-3</v>
      </c>
      <c r="V118" s="504"/>
      <c r="W118" s="305">
        <v>11.24</v>
      </c>
      <c r="X118" s="505"/>
      <c r="Y118" s="231">
        <v>5.0641459074733091E-3</v>
      </c>
      <c r="Z118" s="306">
        <v>-2.2608700000000002E-2</v>
      </c>
      <c r="AA118" s="231">
        <v>9.8675200000000005E-2</v>
      </c>
      <c r="AB118" s="306" t="s">
        <v>170</v>
      </c>
      <c r="AC118" s="231" t="s">
        <v>170</v>
      </c>
    </row>
    <row r="119" spans="1:34">
      <c r="A119" s="223"/>
      <c r="B119" s="223" t="s">
        <v>214</v>
      </c>
      <c r="C119" s="301" t="s">
        <v>25</v>
      </c>
      <c r="D119" s="301" t="s">
        <v>147</v>
      </c>
      <c r="E119" s="260" t="s">
        <v>1174</v>
      </c>
      <c r="F119" s="225"/>
      <c r="G119" s="238"/>
      <c r="H119" s="302">
        <v>9.4500000000000001E-2</v>
      </c>
      <c r="I119" s="382">
        <v>402.91599000000002</v>
      </c>
      <c r="J119" s="435">
        <v>-0.37655699999999998</v>
      </c>
      <c r="K119" s="382">
        <v>0</v>
      </c>
      <c r="L119" s="435">
        <v>-0.85640897000000016</v>
      </c>
      <c r="M119" s="382">
        <v>402.25366000000002</v>
      </c>
      <c r="N119" s="435">
        <v>4.3807025399999615</v>
      </c>
      <c r="O119" s="382">
        <v>1.07</v>
      </c>
      <c r="P119" s="435">
        <v>-0.17466999999999813</v>
      </c>
      <c r="Q119" s="232">
        <v>17550639.270000003</v>
      </c>
      <c r="R119" s="303">
        <v>16360</v>
      </c>
      <c r="S119" s="232">
        <v>1414</v>
      </c>
      <c r="T119" s="304">
        <v>4.3559053762050999E-2</v>
      </c>
      <c r="U119" s="240">
        <v>3.4860479204141029E-4</v>
      </c>
      <c r="V119" s="504"/>
      <c r="W119" s="305">
        <v>1070</v>
      </c>
      <c r="X119" s="505"/>
      <c r="Y119" s="231">
        <v>8.4841691588785038E-3</v>
      </c>
      <c r="Z119" s="306">
        <v>1.539098E-3</v>
      </c>
      <c r="AA119" s="231">
        <v>7.6681390000000002E-2</v>
      </c>
      <c r="AB119" s="306">
        <v>0.18659289999999998</v>
      </c>
      <c r="AC119" s="231">
        <v>0.13496040000000001</v>
      </c>
    </row>
    <row r="120" spans="1:34">
      <c r="A120" s="223"/>
      <c r="B120" s="223" t="s">
        <v>1385</v>
      </c>
      <c r="C120" s="301" t="s">
        <v>25</v>
      </c>
      <c r="D120" s="301" t="s">
        <v>31</v>
      </c>
      <c r="E120" s="260" t="s">
        <v>1391</v>
      </c>
      <c r="F120" s="225"/>
      <c r="G120" s="238"/>
      <c r="H120" s="302">
        <v>7.0000000000000007E-2</v>
      </c>
      <c r="I120" s="382">
        <v>182.77185431999999</v>
      </c>
      <c r="J120" s="435">
        <v>11.550410700000018</v>
      </c>
      <c r="K120" s="382">
        <v>7.2878575000000003</v>
      </c>
      <c r="L120" s="435">
        <v>168.07971549999999</v>
      </c>
      <c r="M120" s="382">
        <v>183.32793203999998</v>
      </c>
      <c r="N120" s="435">
        <v>18.834642240000008</v>
      </c>
      <c r="O120" s="382">
        <v>13.04452644</v>
      </c>
      <c r="P120" s="435">
        <v>174.23670508999999</v>
      </c>
      <c r="Q120" s="232">
        <v>36628060.230000123</v>
      </c>
      <c r="R120" s="303">
        <v>662333</v>
      </c>
      <c r="S120" s="232">
        <v>50038</v>
      </c>
      <c r="T120" s="304">
        <v>0.20040317677070293</v>
      </c>
      <c r="U120" s="240">
        <v>4.2035910985804386E-4</v>
      </c>
      <c r="V120" s="504"/>
      <c r="W120" s="305">
        <v>56.76</v>
      </c>
      <c r="X120" s="505"/>
      <c r="Y120" s="231">
        <v>4.2436575052854121E-3</v>
      </c>
      <c r="Z120" s="306">
        <v>2.4363830000000003E-2</v>
      </c>
      <c r="AA120" s="231" t="s">
        <v>170</v>
      </c>
      <c r="AB120" s="306" t="s">
        <v>170</v>
      </c>
      <c r="AC120" s="231" t="s">
        <v>170</v>
      </c>
    </row>
    <row r="121" spans="1:34">
      <c r="A121" s="223"/>
      <c r="B121" s="223" t="s">
        <v>1384</v>
      </c>
      <c r="C121" s="301" t="s">
        <v>25</v>
      </c>
      <c r="D121" s="301" t="s">
        <v>31</v>
      </c>
      <c r="E121" s="260" t="s">
        <v>1392</v>
      </c>
      <c r="F121" s="225"/>
      <c r="G121" s="238"/>
      <c r="H121" s="302">
        <v>0.09</v>
      </c>
      <c r="I121" s="382">
        <v>27.562837500000001</v>
      </c>
      <c r="J121" s="435">
        <v>0.53849970000000302</v>
      </c>
      <c r="K121" s="382">
        <v>0.532663</v>
      </c>
      <c r="L121" s="435">
        <v>25.70204</v>
      </c>
      <c r="M121" s="382">
        <v>27.562837500000001</v>
      </c>
      <c r="N121" s="435">
        <v>2.4097094200000018</v>
      </c>
      <c r="O121" s="382">
        <v>1.6875</v>
      </c>
      <c r="P121" s="435">
        <v>26.616928079999997</v>
      </c>
      <c r="Q121" s="232">
        <v>4763636.6750000017</v>
      </c>
      <c r="R121" s="303">
        <v>85462</v>
      </c>
      <c r="S121" s="232">
        <v>3402</v>
      </c>
      <c r="T121" s="304">
        <v>0.17282823929140104</v>
      </c>
      <c r="U121" s="240">
        <v>6.3867900022252779E-4</v>
      </c>
      <c r="V121" s="504"/>
      <c r="W121" s="305">
        <v>56.25</v>
      </c>
      <c r="X121" s="505"/>
      <c r="Y121" s="231">
        <v>3.9178311111111117E-3</v>
      </c>
      <c r="Z121" s="306">
        <v>-8.8809940000000008E-4</v>
      </c>
      <c r="AA121" s="231" t="s">
        <v>170</v>
      </c>
      <c r="AB121" s="306" t="s">
        <v>170</v>
      </c>
      <c r="AC121" s="231" t="s">
        <v>170</v>
      </c>
    </row>
    <row r="122" spans="1:34" s="355" customFormat="1">
      <c r="A122" s="223"/>
      <c r="B122" s="223" t="s">
        <v>29</v>
      </c>
      <c r="C122" s="301" t="s">
        <v>25</v>
      </c>
      <c r="D122" s="301" t="s">
        <v>31</v>
      </c>
      <c r="E122" s="260" t="s">
        <v>372</v>
      </c>
      <c r="F122" s="225"/>
      <c r="G122" s="238"/>
      <c r="H122" s="302">
        <v>0.04</v>
      </c>
      <c r="I122" s="382">
        <v>6519.4170439300005</v>
      </c>
      <c r="J122" s="435">
        <v>181.18914452000047</v>
      </c>
      <c r="K122" s="382">
        <v>132.022885</v>
      </c>
      <c r="L122" s="435">
        <v>1990.861625</v>
      </c>
      <c r="M122" s="382">
        <v>6507.4502769499995</v>
      </c>
      <c r="N122" s="435">
        <v>337.35663944999982</v>
      </c>
      <c r="O122" s="382">
        <v>263.76123444999996</v>
      </c>
      <c r="P122" s="435">
        <v>1334.0939550200001</v>
      </c>
      <c r="Q122" s="232">
        <v>279899708.55570006</v>
      </c>
      <c r="R122" s="303">
        <v>2352707</v>
      </c>
      <c r="S122" s="232">
        <v>33322</v>
      </c>
      <c r="T122" s="304">
        <v>4.2933241832765527E-2</v>
      </c>
      <c r="U122" s="240">
        <v>3.5774864056461217E-4</v>
      </c>
      <c r="V122" s="504"/>
      <c r="W122" s="305">
        <v>120.47</v>
      </c>
      <c r="X122" s="505"/>
      <c r="Y122" s="231">
        <v>2.0302772474474973E-2</v>
      </c>
      <c r="Z122" s="306">
        <v>9.8809650000000002E-3</v>
      </c>
      <c r="AA122" s="231">
        <v>0.14616189999999998</v>
      </c>
      <c r="AB122" s="306">
        <v>0.17583359999999998</v>
      </c>
      <c r="AC122" s="231">
        <v>0.10490090000000001</v>
      </c>
      <c r="AD122" s="248"/>
      <c r="AH122" s="400"/>
    </row>
    <row r="123" spans="1:34">
      <c r="A123" s="223"/>
      <c r="B123" s="223" t="s">
        <v>350</v>
      </c>
      <c r="C123" s="301" t="s">
        <v>25</v>
      </c>
      <c r="D123" s="301" t="s">
        <v>31</v>
      </c>
      <c r="E123" s="260" t="s">
        <v>358</v>
      </c>
      <c r="F123" s="225"/>
      <c r="G123" s="238"/>
      <c r="H123" s="302">
        <v>0.35</v>
      </c>
      <c r="I123" s="382">
        <v>632.33992974</v>
      </c>
      <c r="J123" s="435">
        <v>-4.6474435600000623</v>
      </c>
      <c r="K123" s="382">
        <v>3.5904484999999999</v>
      </c>
      <c r="L123" s="435">
        <v>131.977036</v>
      </c>
      <c r="M123" s="382">
        <v>632.14460486999997</v>
      </c>
      <c r="N123" s="435">
        <v>-2.3883524100000857</v>
      </c>
      <c r="O123" s="382">
        <v>9.4468499999999995</v>
      </c>
      <c r="P123" s="435">
        <v>137.19142251</v>
      </c>
      <c r="Q123" s="232">
        <v>20642207.019999996</v>
      </c>
      <c r="R123" s="303">
        <v>230717</v>
      </c>
      <c r="S123" s="232">
        <v>7805</v>
      </c>
      <c r="T123" s="304">
        <v>3.2644161864786046E-2</v>
      </c>
      <c r="U123" s="240">
        <v>6.7508981915028908E-4</v>
      </c>
      <c r="V123" s="504"/>
      <c r="W123" s="305">
        <v>89.97</v>
      </c>
      <c r="X123" s="505"/>
      <c r="Y123" s="231">
        <v>2.2058097143492272E-2</v>
      </c>
      <c r="Z123" s="306">
        <v>-1.2945690000000001E-2</v>
      </c>
      <c r="AA123" s="231">
        <v>7.7470749999999991E-2</v>
      </c>
      <c r="AB123" s="306">
        <v>0.1480399</v>
      </c>
      <c r="AC123" s="231">
        <v>9.1775830000000003E-2</v>
      </c>
    </row>
    <row r="124" spans="1:34">
      <c r="A124" s="223"/>
      <c r="B124" s="223" t="s">
        <v>217</v>
      </c>
      <c r="C124" s="301" t="s">
        <v>25</v>
      </c>
      <c r="D124" s="301" t="s">
        <v>31</v>
      </c>
      <c r="E124" s="260" t="s">
        <v>356</v>
      </c>
      <c r="F124" s="225"/>
      <c r="G124" s="238"/>
      <c r="H124" s="302">
        <v>0.21</v>
      </c>
      <c r="I124" s="382">
        <v>7891.4373316199999</v>
      </c>
      <c r="J124" s="435">
        <v>102.27320075999927</v>
      </c>
      <c r="K124" s="382">
        <v>136.09039250000001</v>
      </c>
      <c r="L124" s="435">
        <v>1397.9924699999999</v>
      </c>
      <c r="M124" s="382">
        <v>7909.7113330199991</v>
      </c>
      <c r="N124" s="435">
        <v>466.32541901999952</v>
      </c>
      <c r="O124" s="382">
        <v>305.34056088</v>
      </c>
      <c r="P124" s="435">
        <v>1577.1882223800001</v>
      </c>
      <c r="Q124" s="232">
        <v>243442806.21720001</v>
      </c>
      <c r="R124" s="303">
        <v>1849407</v>
      </c>
      <c r="S124" s="232">
        <v>18738</v>
      </c>
      <c r="T124" s="304">
        <v>3.0848981749085836E-2</v>
      </c>
      <c r="U124" s="240">
        <v>2.0113719865530352E-4</v>
      </c>
      <c r="V124" s="504"/>
      <c r="W124" s="305">
        <v>131.79</v>
      </c>
      <c r="X124" s="505"/>
      <c r="Y124" s="231">
        <v>2.8185294787161391E-2</v>
      </c>
      <c r="Z124" s="306">
        <v>-4.3816580000000001E-3</v>
      </c>
      <c r="AA124" s="231">
        <v>0.17199229999999999</v>
      </c>
      <c r="AB124" s="306">
        <v>0.20743020000000001</v>
      </c>
      <c r="AC124" s="231">
        <v>0.11383459999999999</v>
      </c>
    </row>
    <row r="125" spans="1:34">
      <c r="A125" s="223"/>
      <c r="B125" s="223" t="s">
        <v>216</v>
      </c>
      <c r="C125" s="301" t="s">
        <v>25</v>
      </c>
      <c r="D125" s="301" t="s">
        <v>31</v>
      </c>
      <c r="E125" s="260" t="s">
        <v>332</v>
      </c>
      <c r="F125" s="225"/>
      <c r="G125" s="238"/>
      <c r="H125" s="302">
        <v>0.18</v>
      </c>
      <c r="I125" s="382">
        <v>18678.71014752</v>
      </c>
      <c r="J125" s="435">
        <v>874.99186638000106</v>
      </c>
      <c r="K125" s="382">
        <v>520.64762800000005</v>
      </c>
      <c r="L125" s="435">
        <v>4223.8498710000003</v>
      </c>
      <c r="M125" s="382">
        <v>18670.636406240003</v>
      </c>
      <c r="N125" s="435">
        <v>1478.7047648100013</v>
      </c>
      <c r="O125" s="382">
        <v>1006.16723872</v>
      </c>
      <c r="P125" s="435">
        <v>4611.0269459700003</v>
      </c>
      <c r="Q125" s="232">
        <v>855873519.0747999</v>
      </c>
      <c r="R125" s="303">
        <v>5343130</v>
      </c>
      <c r="S125" s="232">
        <v>87131</v>
      </c>
      <c r="T125" s="304">
        <v>4.5820804130227134E-2</v>
      </c>
      <c r="U125" s="240">
        <v>1.5493215940561741E-4</v>
      </c>
      <c r="V125" s="504"/>
      <c r="W125" s="305">
        <v>163.36000000000001</v>
      </c>
      <c r="X125" s="505"/>
      <c r="Y125" s="231">
        <v>1.2061434867776687E-2</v>
      </c>
      <c r="Z125" s="306">
        <v>1.927997E-2</v>
      </c>
      <c r="AA125" s="231">
        <v>0.10164730000000001</v>
      </c>
      <c r="AB125" s="306">
        <v>0.18571159999999998</v>
      </c>
      <c r="AC125" s="231">
        <v>0.1253243</v>
      </c>
    </row>
    <row r="126" spans="1:34">
      <c r="A126" s="223"/>
      <c r="B126" s="223" t="s">
        <v>28</v>
      </c>
      <c r="C126" s="301" t="s">
        <v>25</v>
      </c>
      <c r="D126" s="301" t="s">
        <v>31</v>
      </c>
      <c r="E126" s="260" t="s">
        <v>373</v>
      </c>
      <c r="F126" s="225"/>
      <c r="G126" s="238"/>
      <c r="H126" s="302">
        <v>0.03</v>
      </c>
      <c r="I126" s="382">
        <v>7330.1671839199998</v>
      </c>
      <c r="J126" s="435">
        <v>224.90672568000031</v>
      </c>
      <c r="K126" s="382">
        <v>82.967144000000005</v>
      </c>
      <c r="L126" s="435">
        <v>543.07722899999999</v>
      </c>
      <c r="M126" s="382">
        <v>7295.0893411199995</v>
      </c>
      <c r="N126" s="435">
        <v>344.81384931000042</v>
      </c>
      <c r="O126" s="382">
        <v>139.75769496000001</v>
      </c>
      <c r="P126" s="435">
        <v>674.45033316999991</v>
      </c>
      <c r="Q126" s="232">
        <v>206457406.82030001</v>
      </c>
      <c r="R126" s="303">
        <v>389860</v>
      </c>
      <c r="S126" s="232">
        <v>24404</v>
      </c>
      <c r="T126" s="304">
        <v>2.8165443112020738E-2</v>
      </c>
      <c r="U126" s="240">
        <v>2.5900115465413745E-4</v>
      </c>
      <c r="V126" s="504"/>
      <c r="W126" s="305">
        <v>539.12</v>
      </c>
      <c r="X126" s="505"/>
      <c r="Y126" s="231">
        <v>8.9184226146312509E-3</v>
      </c>
      <c r="Z126" s="306">
        <v>2.240236E-2</v>
      </c>
      <c r="AA126" s="231">
        <v>0.1004279</v>
      </c>
      <c r="AB126" s="306">
        <v>0.19227849999999999</v>
      </c>
      <c r="AC126" s="231">
        <v>0.1300665</v>
      </c>
    </row>
    <row r="127" spans="1:34">
      <c r="A127" s="223" t="s">
        <v>966</v>
      </c>
      <c r="B127" s="223" t="s">
        <v>180</v>
      </c>
      <c r="C127" s="301" t="s">
        <v>25</v>
      </c>
      <c r="D127" s="301" t="s">
        <v>147</v>
      </c>
      <c r="E127" s="260" t="s">
        <v>1176</v>
      </c>
      <c r="F127" s="225"/>
      <c r="G127" s="238"/>
      <c r="H127" s="302">
        <v>0.1</v>
      </c>
      <c r="I127" s="382">
        <v>410.50050496000006</v>
      </c>
      <c r="J127" s="435">
        <v>-5.4977746200000048</v>
      </c>
      <c r="K127" s="382">
        <v>-1.6285000000000001E-2</v>
      </c>
      <c r="L127" s="435">
        <v>52.51904837</v>
      </c>
      <c r="M127" s="382">
        <v>410.341568</v>
      </c>
      <c r="N127" s="435">
        <v>12.175184</v>
      </c>
      <c r="O127" s="382">
        <v>4.3680000000000003</v>
      </c>
      <c r="P127" s="435">
        <v>54.394840160000001</v>
      </c>
      <c r="Q127" s="232">
        <v>10627175.505000001</v>
      </c>
      <c r="R127" s="303">
        <v>363736</v>
      </c>
      <c r="S127" s="232">
        <v>995</v>
      </c>
      <c r="T127" s="304">
        <v>2.5888337228806901E-2</v>
      </c>
      <c r="U127" s="240">
        <v>1.5123956122627649E-3</v>
      </c>
      <c r="V127" s="504"/>
      <c r="W127" s="305">
        <v>29.12</v>
      </c>
      <c r="X127" s="505"/>
      <c r="Y127" s="231">
        <v>6.9708619505494507E-2</v>
      </c>
      <c r="Z127" s="306">
        <v>-1.3215859999999999E-2</v>
      </c>
      <c r="AA127" s="231">
        <v>0.15045629999999999</v>
      </c>
      <c r="AB127" s="306">
        <v>0.19817530000000003</v>
      </c>
      <c r="AC127" s="231">
        <v>0.105834</v>
      </c>
    </row>
    <row r="128" spans="1:34">
      <c r="A128" s="223"/>
      <c r="B128" s="223" t="s">
        <v>177</v>
      </c>
      <c r="C128" s="301" t="s">
        <v>25</v>
      </c>
      <c r="D128" s="301" t="s">
        <v>147</v>
      </c>
      <c r="E128" s="260" t="s">
        <v>1175</v>
      </c>
      <c r="F128" s="225"/>
      <c r="G128" s="238"/>
      <c r="H128" s="302">
        <v>7.0000000000000007E-2</v>
      </c>
      <c r="I128" s="382">
        <v>858.44226600000002</v>
      </c>
      <c r="J128" s="435">
        <v>56.938279179999945</v>
      </c>
      <c r="K128" s="382">
        <v>48.259138749999998</v>
      </c>
      <c r="L128" s="435">
        <v>327.70176671999997</v>
      </c>
      <c r="M128" s="382">
        <v>857.55982619999997</v>
      </c>
      <c r="N128" s="435">
        <v>81.775306199999932</v>
      </c>
      <c r="O128" s="382">
        <v>61.384501199999995</v>
      </c>
      <c r="P128" s="435">
        <v>342.09867487000002</v>
      </c>
      <c r="Q128" s="232">
        <v>16926220.9311</v>
      </c>
      <c r="R128" s="303">
        <v>335309</v>
      </c>
      <c r="S128" s="232">
        <v>610</v>
      </c>
      <c r="T128" s="304">
        <v>1.9717366678564729E-2</v>
      </c>
      <c r="U128" s="240">
        <v>1.1004379187156284E-3</v>
      </c>
      <c r="V128" s="504"/>
      <c r="W128" s="305">
        <v>51.15</v>
      </c>
      <c r="X128" s="505"/>
      <c r="Y128" s="231">
        <v>5.866322580645162E-2</v>
      </c>
      <c r="Z128" s="306">
        <v>1.027059E-2</v>
      </c>
      <c r="AA128" s="231">
        <v>7.7943700000000005E-2</v>
      </c>
      <c r="AB128" s="306">
        <v>0.17899090000000001</v>
      </c>
      <c r="AC128" s="231">
        <v>0.1144901</v>
      </c>
    </row>
    <row r="129" spans="1:34" ht="15.5">
      <c r="A129" s="352"/>
      <c r="B129" s="352" t="s">
        <v>444</v>
      </c>
      <c r="C129" s="394"/>
      <c r="D129" s="367"/>
      <c r="E129" s="394"/>
      <c r="F129" s="479"/>
      <c r="G129" s="238"/>
      <c r="H129" s="479"/>
      <c r="I129" s="479"/>
      <c r="J129" s="479"/>
      <c r="K129" s="479"/>
      <c r="L129" s="479"/>
      <c r="M129" s="354"/>
      <c r="N129" s="354"/>
      <c r="O129" s="500"/>
      <c r="P129" s="500"/>
      <c r="Q129" s="354"/>
      <c r="R129" s="354"/>
      <c r="S129" s="354"/>
      <c r="T129" s="354"/>
      <c r="U129" s="354"/>
      <c r="V129" s="461"/>
      <c r="W129" s="354"/>
      <c r="X129" s="461"/>
      <c r="Y129" s="354"/>
      <c r="Z129" s="370"/>
      <c r="AA129" s="370"/>
      <c r="AB129" s="370"/>
      <c r="AC129" s="370"/>
    </row>
    <row r="130" spans="1:34">
      <c r="A130" s="223"/>
      <c r="B130" s="223" t="s">
        <v>782</v>
      </c>
      <c r="C130" s="301" t="s">
        <v>1207</v>
      </c>
      <c r="D130" s="301" t="s">
        <v>850</v>
      </c>
      <c r="E130" s="260" t="s">
        <v>1237</v>
      </c>
      <c r="F130" s="225"/>
      <c r="G130" s="238"/>
      <c r="H130" s="302">
        <v>1.18</v>
      </c>
      <c r="I130" s="382">
        <v>1.7651792800000001</v>
      </c>
      <c r="J130" s="435">
        <v>6.2154199999999951E-2</v>
      </c>
      <c r="K130" s="382">
        <v>0</v>
      </c>
      <c r="L130" s="435">
        <v>0.41355999999999998</v>
      </c>
      <c r="M130" s="382">
        <v>1.7651792800000001</v>
      </c>
      <c r="N130" s="435">
        <v>0.10679252000000025</v>
      </c>
      <c r="O130" s="382">
        <v>7.0999999999999994E-2</v>
      </c>
      <c r="P130" s="435">
        <v>0.49269382</v>
      </c>
      <c r="Q130" s="232">
        <v>35748.354999999996</v>
      </c>
      <c r="R130" s="303">
        <v>25449</v>
      </c>
      <c r="S130" s="232">
        <v>65</v>
      </c>
      <c r="T130" s="304">
        <v>2.0251968400626135E-2</v>
      </c>
      <c r="U130" s="240">
        <v>5.0717349057592198E-3</v>
      </c>
      <c r="V130" s="504"/>
      <c r="W130" s="305">
        <v>1.42</v>
      </c>
      <c r="X130" s="505"/>
      <c r="Y130" s="231">
        <v>0.13972816901408452</v>
      </c>
      <c r="Z130" s="306">
        <v>3.2727270000000003E-2</v>
      </c>
      <c r="AA130" s="231">
        <v>0.21618220000000002</v>
      </c>
      <c r="AB130" s="306">
        <v>0.17584849999999999</v>
      </c>
      <c r="AC130" s="231" t="s">
        <v>170</v>
      </c>
    </row>
    <row r="131" spans="1:34">
      <c r="A131" s="223"/>
      <c r="B131" s="223" t="s">
        <v>553</v>
      </c>
      <c r="C131" s="301" t="s">
        <v>25</v>
      </c>
      <c r="D131" s="301" t="s">
        <v>858</v>
      </c>
      <c r="E131" s="260" t="s">
        <v>882</v>
      </c>
      <c r="F131" s="225"/>
      <c r="G131" s="238"/>
      <c r="H131" s="302">
        <v>0.67</v>
      </c>
      <c r="I131" s="382">
        <v>1467.74543103</v>
      </c>
      <c r="J131" s="435">
        <v>97.359750269999978</v>
      </c>
      <c r="K131" s="382">
        <v>6.1781230000000003</v>
      </c>
      <c r="L131" s="435">
        <v>81.509670999999997</v>
      </c>
      <c r="M131" s="382">
        <v>1466.55529299</v>
      </c>
      <c r="N131" s="435">
        <v>124.4821943900001</v>
      </c>
      <c r="O131" s="382">
        <v>10.712545929999999</v>
      </c>
      <c r="P131" s="435">
        <v>86.908620189999993</v>
      </c>
      <c r="Q131" s="232">
        <v>63736638.879999973</v>
      </c>
      <c r="R131" s="303">
        <v>3072453</v>
      </c>
      <c r="S131" s="232">
        <v>16850</v>
      </c>
      <c r="T131" s="304">
        <v>4.3424859333591907E-2</v>
      </c>
      <c r="U131" s="240">
        <v>9.2768086606386619E-4</v>
      </c>
      <c r="V131" s="504"/>
      <c r="W131" s="305">
        <v>21.37</v>
      </c>
      <c r="X131" s="505"/>
      <c r="Y131" s="231">
        <v>1.7850491343004215E-2</v>
      </c>
      <c r="Z131" s="306">
        <v>6.6367259999999997E-2</v>
      </c>
      <c r="AA131" s="231">
        <v>0.55452599999999996</v>
      </c>
      <c r="AB131" s="306">
        <v>0.43963250000000004</v>
      </c>
      <c r="AC131" s="231">
        <v>0.18080380000000001</v>
      </c>
    </row>
    <row r="132" spans="1:34">
      <c r="A132" s="223"/>
      <c r="B132" s="223" t="s">
        <v>244</v>
      </c>
      <c r="C132" s="301" t="s">
        <v>25</v>
      </c>
      <c r="D132" s="301" t="s">
        <v>379</v>
      </c>
      <c r="E132" s="260" t="s">
        <v>682</v>
      </c>
      <c r="F132" s="225"/>
      <c r="G132" s="238"/>
      <c r="H132" s="302">
        <v>0.6</v>
      </c>
      <c r="I132" s="382">
        <v>33.431980840000001</v>
      </c>
      <c r="J132" s="435">
        <v>-0.68757613999999689</v>
      </c>
      <c r="K132" s="382">
        <v>0</v>
      </c>
      <c r="L132" s="435">
        <v>0.25671899999999997</v>
      </c>
      <c r="M132" s="382">
        <v>33.348695559999996</v>
      </c>
      <c r="N132" s="435">
        <v>-0.42165044000000135</v>
      </c>
      <c r="O132" s="382">
        <v>1.0381</v>
      </c>
      <c r="P132" s="435">
        <v>1.0883162500000005</v>
      </c>
      <c r="Q132" s="232">
        <v>2084269.6550000003</v>
      </c>
      <c r="R132" s="303">
        <v>34620</v>
      </c>
      <c r="S132" s="232">
        <v>509</v>
      </c>
      <c r="T132" s="304">
        <v>6.2343588463243456E-2</v>
      </c>
      <c r="U132" s="240">
        <v>2.1818402988052878E-3</v>
      </c>
      <c r="V132" s="504"/>
      <c r="W132" s="305">
        <v>59.32</v>
      </c>
      <c r="X132" s="505"/>
      <c r="Y132" s="231">
        <v>2.0060687795010114E-2</v>
      </c>
      <c r="Z132" s="306">
        <v>-2.0151970000000002E-2</v>
      </c>
      <c r="AA132" s="231">
        <v>-5.3409370000000005E-2</v>
      </c>
      <c r="AB132" s="306">
        <v>6.1614530000000001E-2</v>
      </c>
      <c r="AC132" s="231">
        <v>-1.017991E-3</v>
      </c>
    </row>
    <row r="133" spans="1:34">
      <c r="A133" s="223"/>
      <c r="B133" s="223" t="s">
        <v>572</v>
      </c>
      <c r="C133" s="301" t="s">
        <v>25</v>
      </c>
      <c r="D133" s="301" t="s">
        <v>379</v>
      </c>
      <c r="E133" s="260" t="s">
        <v>684</v>
      </c>
      <c r="F133" s="225"/>
      <c r="G133" s="238"/>
      <c r="H133" s="302">
        <v>0.95</v>
      </c>
      <c r="I133" s="382">
        <v>96.333746390000002</v>
      </c>
      <c r="J133" s="435">
        <v>-1.6545525199999958</v>
      </c>
      <c r="K133" s="382">
        <v>-3.1053199999999999</v>
      </c>
      <c r="L133" s="435">
        <v>-2.863426</v>
      </c>
      <c r="M133" s="382">
        <v>96.170824120000006</v>
      </c>
      <c r="N133" s="435">
        <v>-2.2849307599999906</v>
      </c>
      <c r="O133" s="382">
        <v>-3.1640000000000001</v>
      </c>
      <c r="P133" s="435">
        <v>-2.729654539999999</v>
      </c>
      <c r="Q133" s="232">
        <v>3442388.895</v>
      </c>
      <c r="R133" s="303">
        <v>441705</v>
      </c>
      <c r="S133" s="232">
        <v>1385</v>
      </c>
      <c r="T133" s="304">
        <v>3.5733987558874178E-2</v>
      </c>
      <c r="U133" s="240">
        <v>3.647386831317058E-3</v>
      </c>
      <c r="V133" s="504"/>
      <c r="W133" s="305">
        <v>7.91</v>
      </c>
      <c r="X133" s="505"/>
      <c r="Y133" s="231">
        <v>7.5853350189633373E-3</v>
      </c>
      <c r="Z133" s="306">
        <v>1.5404370000000001E-2</v>
      </c>
      <c r="AA133" s="231">
        <v>-1.9975759999999999E-2</v>
      </c>
      <c r="AB133" s="306">
        <v>6.6420500000000007E-2</v>
      </c>
      <c r="AC133" s="231">
        <v>-7.3432840000000003E-3</v>
      </c>
    </row>
    <row r="134" spans="1:34">
      <c r="A134" s="223"/>
      <c r="B134" s="223" t="s">
        <v>1245</v>
      </c>
      <c r="C134" s="301" t="s">
        <v>25</v>
      </c>
      <c r="D134" s="301" t="s">
        <v>761</v>
      </c>
      <c r="E134" s="260" t="s">
        <v>1250</v>
      </c>
      <c r="F134" s="225"/>
      <c r="G134" s="238"/>
      <c r="H134" s="302">
        <v>0.45</v>
      </c>
      <c r="I134" s="382">
        <v>86.548834800000009</v>
      </c>
      <c r="J134" s="435">
        <v>-1.6196820299999863</v>
      </c>
      <c r="K134" s="382">
        <v>3.5501109999999998</v>
      </c>
      <c r="L134" s="435">
        <v>68.086314000000002</v>
      </c>
      <c r="M134" s="382">
        <v>86.526154800000015</v>
      </c>
      <c r="N134" s="435">
        <v>1.7889030500000118</v>
      </c>
      <c r="O134" s="382">
        <v>8.64</v>
      </c>
      <c r="P134" s="435">
        <v>70.655838369999998</v>
      </c>
      <c r="Q134" s="232">
        <v>8764350.9550000019</v>
      </c>
      <c r="R134" s="303">
        <v>775316</v>
      </c>
      <c r="S134" s="232">
        <v>2925</v>
      </c>
      <c r="T134" s="304">
        <v>0.10126480587812606</v>
      </c>
      <c r="U134" s="240">
        <v>2.8203610792383155E-3</v>
      </c>
      <c r="V134" s="504"/>
      <c r="W134" s="305">
        <v>10.8</v>
      </c>
      <c r="X134" s="505"/>
      <c r="Y134" s="231">
        <v>6.5905462962962957E-2</v>
      </c>
      <c r="Z134" s="306">
        <v>-5.5944060000000004E-2</v>
      </c>
      <c r="AA134" s="231">
        <v>-0.17895019999999998</v>
      </c>
      <c r="AB134" s="306" t="s">
        <v>170</v>
      </c>
      <c r="AC134" s="231" t="s">
        <v>170</v>
      </c>
    </row>
    <row r="135" spans="1:34">
      <c r="A135" s="223"/>
      <c r="B135" s="223" t="s">
        <v>849</v>
      </c>
      <c r="C135" s="301" t="s">
        <v>1206</v>
      </c>
      <c r="D135" s="301" t="s">
        <v>851</v>
      </c>
      <c r="E135" s="260" t="s">
        <v>1140</v>
      </c>
      <c r="F135" s="225"/>
      <c r="G135" s="238"/>
      <c r="H135" s="302">
        <v>0.75</v>
      </c>
      <c r="I135" s="382">
        <v>37.795811</v>
      </c>
      <c r="J135" s="435">
        <v>0.47431319999999555</v>
      </c>
      <c r="K135" s="382">
        <v>-0.41845500000000002</v>
      </c>
      <c r="L135" s="435">
        <v>-2.8584384200000001</v>
      </c>
      <c r="M135" s="382">
        <v>36.6101375</v>
      </c>
      <c r="N135" s="435">
        <v>0.44641500000000001</v>
      </c>
      <c r="O135" s="382">
        <v>-0.42499999999999999</v>
      </c>
      <c r="P135" s="435">
        <v>-3.0199210000000001</v>
      </c>
      <c r="Q135" s="232">
        <v>149442.14000000001</v>
      </c>
      <c r="R135" s="303">
        <v>17615</v>
      </c>
      <c r="S135" s="232">
        <v>51</v>
      </c>
      <c r="T135" s="304">
        <v>3.953933942573689E-3</v>
      </c>
      <c r="U135" s="240">
        <v>2.4637496285858517E-3</v>
      </c>
      <c r="V135" s="504"/>
      <c r="W135" s="305">
        <v>8.51</v>
      </c>
      <c r="X135" s="505"/>
      <c r="Y135" s="231">
        <v>3.8498942420681546E-2</v>
      </c>
      <c r="Z135" s="306">
        <v>2.5301200000000003E-2</v>
      </c>
      <c r="AA135" s="231">
        <v>0.1382593</v>
      </c>
      <c r="AB135" s="306">
        <v>0.19387370000000001</v>
      </c>
      <c r="AC135" s="231" t="s">
        <v>170</v>
      </c>
    </row>
    <row r="136" spans="1:34" s="355" customFormat="1">
      <c r="A136" s="223"/>
      <c r="B136" s="223" t="s">
        <v>989</v>
      </c>
      <c r="C136" s="301" t="s">
        <v>1207</v>
      </c>
      <c r="D136" s="301" t="s">
        <v>363</v>
      </c>
      <c r="E136" s="260" t="s">
        <v>992</v>
      </c>
      <c r="F136" s="225"/>
      <c r="G136" s="238"/>
      <c r="H136" s="302">
        <v>1.1599999999999999</v>
      </c>
      <c r="I136" s="382">
        <v>31.291720640000001</v>
      </c>
      <c r="J136" s="435">
        <v>1.2923390800000019</v>
      </c>
      <c r="K136" s="382">
        <v>1.643689</v>
      </c>
      <c r="L136" s="435">
        <v>18.720834259999997</v>
      </c>
      <c r="M136" s="382">
        <v>31.291665840000004</v>
      </c>
      <c r="N136" s="435">
        <v>2.4821023700000047</v>
      </c>
      <c r="O136" s="382">
        <v>3.0237324800000005</v>
      </c>
      <c r="P136" s="435">
        <v>19.72595214</v>
      </c>
      <c r="Q136" s="232">
        <v>3829705.3950000009</v>
      </c>
      <c r="R136" s="303">
        <v>347195</v>
      </c>
      <c r="S136" s="232">
        <v>290</v>
      </c>
      <c r="T136" s="304">
        <v>0.12238717835491966</v>
      </c>
      <c r="U136" s="240">
        <v>2.8732881029361157E-3</v>
      </c>
      <c r="V136" s="504"/>
      <c r="W136" s="305">
        <v>10.96</v>
      </c>
      <c r="X136" s="505"/>
      <c r="Y136" s="231">
        <v>6.9481021897810219E-2</v>
      </c>
      <c r="Z136" s="306">
        <v>-1.172227E-2</v>
      </c>
      <c r="AA136" s="231">
        <v>-3.590575E-2</v>
      </c>
      <c r="AB136" s="306" t="s">
        <v>170</v>
      </c>
      <c r="AC136" s="231" t="s">
        <v>170</v>
      </c>
      <c r="AD136" s="248"/>
      <c r="AH136" s="400"/>
    </row>
    <row r="137" spans="1:34" s="355" customFormat="1">
      <c r="A137" s="223"/>
      <c r="B137" s="223" t="s">
        <v>990</v>
      </c>
      <c r="C137" s="301" t="s">
        <v>1207</v>
      </c>
      <c r="D137" s="301" t="s">
        <v>363</v>
      </c>
      <c r="E137" s="260" t="s">
        <v>993</v>
      </c>
      <c r="F137" s="225"/>
      <c r="G137" s="238"/>
      <c r="H137" s="302">
        <v>1.2</v>
      </c>
      <c r="I137" s="382">
        <v>6.2195889600000003</v>
      </c>
      <c r="J137" s="435">
        <v>-0.23985116999999992</v>
      </c>
      <c r="K137" s="382">
        <v>0</v>
      </c>
      <c r="L137" s="435">
        <v>1.56462715</v>
      </c>
      <c r="M137" s="382">
        <v>6.2195513599999996</v>
      </c>
      <c r="N137" s="435">
        <v>-0.28947380000000072</v>
      </c>
      <c r="O137" s="382">
        <v>0</v>
      </c>
      <c r="P137" s="435">
        <v>1.5233737100000002</v>
      </c>
      <c r="Q137" s="232">
        <v>966477.19</v>
      </c>
      <c r="R137" s="303">
        <v>126628</v>
      </c>
      <c r="S137" s="232">
        <v>133</v>
      </c>
      <c r="T137" s="304">
        <v>0.1553924537804183</v>
      </c>
      <c r="U137" s="240">
        <v>3.7280727624429675E-3</v>
      </c>
      <c r="V137" s="504"/>
      <c r="W137" s="305">
        <v>7.52</v>
      </c>
      <c r="X137" s="505"/>
      <c r="Y137" s="231">
        <v>7.4281914893617018E-4</v>
      </c>
      <c r="Z137" s="306">
        <v>-3.7131879999999999E-2</v>
      </c>
      <c r="AA137" s="231">
        <v>-0.1638522</v>
      </c>
      <c r="AB137" s="306" t="s">
        <v>170</v>
      </c>
      <c r="AC137" s="231" t="s">
        <v>170</v>
      </c>
      <c r="AD137" s="248"/>
      <c r="AH137" s="400"/>
    </row>
    <row r="138" spans="1:34">
      <c r="A138" s="223"/>
      <c r="B138" s="223" t="s">
        <v>378</v>
      </c>
      <c r="C138" s="301" t="s">
        <v>25</v>
      </c>
      <c r="D138" s="301" t="s">
        <v>858</v>
      </c>
      <c r="E138" s="260" t="s">
        <v>1142</v>
      </c>
      <c r="F138" s="225"/>
      <c r="G138" s="238"/>
      <c r="H138" s="302">
        <v>0.56000000000000005</v>
      </c>
      <c r="I138" s="382">
        <v>355.18842100000001</v>
      </c>
      <c r="J138" s="435">
        <v>8.9616925299999721</v>
      </c>
      <c r="K138" s="382">
        <v>10.66544</v>
      </c>
      <c r="L138" s="435">
        <v>126.845198</v>
      </c>
      <c r="M138" s="382">
        <v>354.83040199999999</v>
      </c>
      <c r="N138" s="435">
        <v>44.689040839999976</v>
      </c>
      <c r="O138" s="382">
        <v>34.1372</v>
      </c>
      <c r="P138" s="435">
        <v>151.53241424999999</v>
      </c>
      <c r="Q138" s="232">
        <v>28500124.824999996</v>
      </c>
      <c r="R138" s="303">
        <v>934746</v>
      </c>
      <c r="S138" s="232">
        <v>5330</v>
      </c>
      <c r="T138" s="304">
        <v>8.0239453596940305E-2</v>
      </c>
      <c r="U138" s="240">
        <v>1.2415064823738196E-3</v>
      </c>
      <c r="V138" s="504"/>
      <c r="W138" s="305">
        <v>31</v>
      </c>
      <c r="X138" s="505"/>
      <c r="Y138" s="231">
        <v>6.3116612903225802E-2</v>
      </c>
      <c r="Z138" s="306">
        <v>-5.4539619999999997E-3</v>
      </c>
      <c r="AA138" s="231">
        <v>0.43561050000000001</v>
      </c>
      <c r="AB138" s="306">
        <v>0.28534009999999999</v>
      </c>
      <c r="AC138" s="231">
        <v>0.1967024</v>
      </c>
    </row>
    <row r="139" spans="1:34">
      <c r="A139" s="223"/>
      <c r="B139" s="223" t="s">
        <v>51</v>
      </c>
      <c r="C139" s="301" t="s">
        <v>25</v>
      </c>
      <c r="D139" s="301" t="s">
        <v>110</v>
      </c>
      <c r="E139" s="260" t="s">
        <v>299</v>
      </c>
      <c r="F139" s="225"/>
      <c r="G139" s="238"/>
      <c r="H139" s="302">
        <v>0.28999999999999998</v>
      </c>
      <c r="I139" s="382">
        <v>1831.0208346799998</v>
      </c>
      <c r="J139" s="435">
        <v>134.70626401999999</v>
      </c>
      <c r="K139" s="382">
        <v>6.9503190000000004</v>
      </c>
      <c r="L139" s="435">
        <v>125.35845999999999</v>
      </c>
      <c r="M139" s="382">
        <v>1828.3017384199998</v>
      </c>
      <c r="N139" s="435">
        <v>142.81433908999992</v>
      </c>
      <c r="O139" s="382">
        <v>16.877563160000001</v>
      </c>
      <c r="P139" s="435">
        <v>137.68586353000001</v>
      </c>
      <c r="Q139" s="232">
        <v>67983393.149800017</v>
      </c>
      <c r="R139" s="303">
        <v>342190</v>
      </c>
      <c r="S139" s="232">
        <v>10512</v>
      </c>
      <c r="T139" s="304">
        <v>3.7128683553008947E-2</v>
      </c>
      <c r="U139" s="240">
        <v>1.1110665380676783E-3</v>
      </c>
      <c r="V139" s="504"/>
      <c r="W139" s="305">
        <v>206.98</v>
      </c>
      <c r="X139" s="505"/>
      <c r="Y139" s="231">
        <v>1.4405464296067252E-2</v>
      </c>
      <c r="Z139" s="306">
        <v>7.5164929999999991E-2</v>
      </c>
      <c r="AA139" s="231">
        <v>0.50409210000000004</v>
      </c>
      <c r="AB139" s="306">
        <v>0.373506</v>
      </c>
      <c r="AC139" s="231">
        <v>0.16381820000000002</v>
      </c>
    </row>
    <row r="140" spans="1:34" s="355" customFormat="1">
      <c r="A140" s="223"/>
      <c r="B140" s="223" t="s">
        <v>60</v>
      </c>
      <c r="C140" s="301" t="s">
        <v>25</v>
      </c>
      <c r="D140" s="301" t="s">
        <v>110</v>
      </c>
      <c r="E140" s="260" t="s">
        <v>304</v>
      </c>
      <c r="F140" s="225"/>
      <c r="G140" s="238"/>
      <c r="H140" s="302">
        <v>0.5</v>
      </c>
      <c r="I140" s="382">
        <v>1601.6020752400002</v>
      </c>
      <c r="J140" s="435">
        <v>71.279712120000127</v>
      </c>
      <c r="K140" s="382">
        <v>3.4477000000000001E-2</v>
      </c>
      <c r="L140" s="435">
        <v>512.49371599999995</v>
      </c>
      <c r="M140" s="382">
        <v>1600.6251951400002</v>
      </c>
      <c r="N140" s="435">
        <v>65.479525130000113</v>
      </c>
      <c r="O140" s="382">
        <v>-36.753464800000003</v>
      </c>
      <c r="P140" s="435">
        <v>481.47136337000006</v>
      </c>
      <c r="Q140" s="232">
        <v>116144514.86029997</v>
      </c>
      <c r="R140" s="303">
        <v>865107</v>
      </c>
      <c r="S140" s="232">
        <v>10541</v>
      </c>
      <c r="T140" s="304">
        <v>7.2517710020384249E-2</v>
      </c>
      <c r="U140" s="240">
        <v>6.8435854093026633E-4</v>
      </c>
      <c r="V140" s="504"/>
      <c r="W140" s="305">
        <v>138.86000000000001</v>
      </c>
      <c r="X140" s="505"/>
      <c r="Y140" s="231">
        <v>4.8460348552498908E-2</v>
      </c>
      <c r="Z140" s="306">
        <v>4.657824E-2</v>
      </c>
      <c r="AA140" s="231">
        <v>0.20033740000000003</v>
      </c>
      <c r="AB140" s="306">
        <v>0.17615400000000001</v>
      </c>
      <c r="AC140" s="231">
        <v>9.7973279999999996E-2</v>
      </c>
      <c r="AD140" s="248"/>
      <c r="AH140" s="400"/>
    </row>
    <row r="141" spans="1:34" s="355" customFormat="1">
      <c r="A141" s="223"/>
      <c r="B141" s="223" t="s">
        <v>3</v>
      </c>
      <c r="C141" s="301" t="s">
        <v>25</v>
      </c>
      <c r="D141" s="301" t="s">
        <v>110</v>
      </c>
      <c r="E141" s="260" t="s">
        <v>470</v>
      </c>
      <c r="F141" s="225"/>
      <c r="G141" s="238"/>
      <c r="H141" s="302">
        <v>0.45</v>
      </c>
      <c r="I141" s="382">
        <v>198.01202272</v>
      </c>
      <c r="J141" s="435">
        <v>12.507963999999999</v>
      </c>
      <c r="K141" s="382">
        <v>2.9437090000000001</v>
      </c>
      <c r="L141" s="435">
        <v>-65.767217000000002</v>
      </c>
      <c r="M141" s="382">
        <v>197.87255679999998</v>
      </c>
      <c r="N141" s="435">
        <v>-11.626513400000006</v>
      </c>
      <c r="O141" s="382">
        <v>-34.910063100000002</v>
      </c>
      <c r="P141" s="435">
        <v>-105.4052636</v>
      </c>
      <c r="Q141" s="232">
        <v>32402330.590000004</v>
      </c>
      <c r="R141" s="303">
        <v>125144</v>
      </c>
      <c r="S141" s="232">
        <v>3941</v>
      </c>
      <c r="T141" s="304">
        <v>0.16363819804931087</v>
      </c>
      <c r="U141" s="240">
        <v>1.9678574289716099E-3</v>
      </c>
      <c r="V141" s="504"/>
      <c r="W141" s="305">
        <v>264.14</v>
      </c>
      <c r="X141" s="505"/>
      <c r="Y141" s="231">
        <v>5.2946994018323618E-2</v>
      </c>
      <c r="Z141" s="306">
        <v>5.1763950000000003E-2</v>
      </c>
      <c r="AA141" s="231">
        <v>1.2460739999999999</v>
      </c>
      <c r="AB141" s="306">
        <v>0.45573269999999999</v>
      </c>
      <c r="AC141" s="231">
        <v>0.20903440000000001</v>
      </c>
      <c r="AD141" s="248"/>
      <c r="AH141" s="400"/>
    </row>
    <row r="142" spans="1:34">
      <c r="A142" s="223"/>
      <c r="B142" s="223" t="s">
        <v>600</v>
      </c>
      <c r="C142" s="301" t="s">
        <v>25</v>
      </c>
      <c r="D142" s="301" t="s">
        <v>858</v>
      </c>
      <c r="E142" s="260" t="s">
        <v>878</v>
      </c>
      <c r="F142" s="225"/>
      <c r="G142" s="238"/>
      <c r="H142" s="302">
        <v>0.8</v>
      </c>
      <c r="I142" s="382">
        <v>160.26497406000001</v>
      </c>
      <c r="J142" s="435">
        <v>-12.777369540000022</v>
      </c>
      <c r="K142" s="382">
        <v>-4.6564709999999998</v>
      </c>
      <c r="L142" s="435">
        <v>-19.110773999999999</v>
      </c>
      <c r="M142" s="382">
        <v>160.13354235</v>
      </c>
      <c r="N142" s="435">
        <v>-19.189583890000016</v>
      </c>
      <c r="O142" s="382">
        <v>-4.5401552700000005</v>
      </c>
      <c r="P142" s="435">
        <v>-19.149255370000002</v>
      </c>
      <c r="Q142" s="232">
        <v>6395308.5549999997</v>
      </c>
      <c r="R142" s="303">
        <v>665172</v>
      </c>
      <c r="S142" s="232">
        <v>2237</v>
      </c>
      <c r="T142" s="304">
        <v>3.9904592956198429E-2</v>
      </c>
      <c r="U142" s="240">
        <v>2.4834916715547662E-3</v>
      </c>
      <c r="V142" s="504"/>
      <c r="W142" s="305">
        <v>9.33</v>
      </c>
      <c r="X142" s="505"/>
      <c r="Y142" s="231">
        <v>4.3155412647374056E-3</v>
      </c>
      <c r="Z142" s="306">
        <v>-4.7959180000000004E-2</v>
      </c>
      <c r="AA142" s="231">
        <v>-0.16926240000000001</v>
      </c>
      <c r="AB142" s="306">
        <v>-3.0950120000000001E-2</v>
      </c>
      <c r="AC142" s="231">
        <v>-1.3463000000000001E-2</v>
      </c>
    </row>
    <row r="143" spans="1:34">
      <c r="A143" s="223"/>
      <c r="B143" s="223" t="s">
        <v>2</v>
      </c>
      <c r="C143" s="301" t="s">
        <v>25</v>
      </c>
      <c r="D143" s="301" t="s">
        <v>110</v>
      </c>
      <c r="E143" s="260" t="s">
        <v>313</v>
      </c>
      <c r="F143" s="225"/>
      <c r="G143" s="238"/>
      <c r="H143" s="302">
        <v>0.6</v>
      </c>
      <c r="I143" s="382">
        <v>452.44611894999997</v>
      </c>
      <c r="J143" s="435">
        <v>3.9168335000000001</v>
      </c>
      <c r="K143" s="382">
        <v>8.4034329999999997</v>
      </c>
      <c r="L143" s="435">
        <v>67.481686999999994</v>
      </c>
      <c r="M143" s="382">
        <v>449.62617034999994</v>
      </c>
      <c r="N143" s="435">
        <v>-5.6248768600000147</v>
      </c>
      <c r="O143" s="382">
        <v>16.964255000000001</v>
      </c>
      <c r="P143" s="435">
        <v>74.316839290000004</v>
      </c>
      <c r="Q143" s="232">
        <v>29170702.339999992</v>
      </c>
      <c r="R143" s="303">
        <v>603922</v>
      </c>
      <c r="S143" s="232">
        <v>5093</v>
      </c>
      <c r="T143" s="304">
        <v>6.4473317635472219E-2</v>
      </c>
      <c r="U143" s="240">
        <v>1.0810516362537302E-3</v>
      </c>
      <c r="V143" s="504"/>
      <c r="W143" s="305">
        <v>48.65</v>
      </c>
      <c r="X143" s="505"/>
      <c r="Y143" s="231">
        <v>1.8895847893114083E-2</v>
      </c>
      <c r="Z143" s="306">
        <v>-1.0172939999999998E-2</v>
      </c>
      <c r="AA143" s="231">
        <v>-0.19524859999999999</v>
      </c>
      <c r="AB143" s="306">
        <v>8.4380089999999991E-2</v>
      </c>
      <c r="AC143" s="231">
        <v>3.8719510000000002E-3</v>
      </c>
    </row>
    <row r="144" spans="1:34">
      <c r="A144" s="223"/>
      <c r="B144" s="223" t="s">
        <v>1325</v>
      </c>
      <c r="C144" s="301" t="s">
        <v>25</v>
      </c>
      <c r="D144" s="301" t="s">
        <v>761</v>
      </c>
      <c r="E144" s="260" t="s">
        <v>1339</v>
      </c>
      <c r="F144" s="225"/>
      <c r="G144" s="238"/>
      <c r="H144" s="302">
        <v>0.4</v>
      </c>
      <c r="I144" s="382">
        <v>13.895455049999999</v>
      </c>
      <c r="J144" s="435">
        <v>-1.5640918000000008</v>
      </c>
      <c r="K144" s="382">
        <v>-2.1266449999999999</v>
      </c>
      <c r="L144" s="435">
        <v>12.549493999999999</v>
      </c>
      <c r="M144" s="382">
        <v>13.895455049999999</v>
      </c>
      <c r="N144" s="435">
        <v>-2.3737791000000015</v>
      </c>
      <c r="O144" s="382">
        <v>-3.4722</v>
      </c>
      <c r="P144" s="435">
        <v>10.532834150000001</v>
      </c>
      <c r="Q144" s="232">
        <v>5251110.1899999995</v>
      </c>
      <c r="R144" s="303">
        <v>94368</v>
      </c>
      <c r="S144" s="232">
        <v>265</v>
      </c>
      <c r="T144" s="304">
        <v>0.37790127571244958</v>
      </c>
      <c r="U144" s="240">
        <v>2.5950251306485726E-3</v>
      </c>
      <c r="V144" s="504"/>
      <c r="W144" s="305">
        <v>57.87</v>
      </c>
      <c r="X144" s="505"/>
      <c r="Y144" s="231">
        <v>1.9675600483843099E-2</v>
      </c>
      <c r="Z144" s="306">
        <v>4.8559520000000002E-2</v>
      </c>
      <c r="AA144" s="231" t="s">
        <v>170</v>
      </c>
      <c r="AB144" s="306" t="s">
        <v>170</v>
      </c>
      <c r="AC144" s="231" t="s">
        <v>170</v>
      </c>
    </row>
    <row r="145" spans="1:29">
      <c r="A145" s="223"/>
      <c r="B145" s="223" t="s">
        <v>595</v>
      </c>
      <c r="C145" s="301" t="s">
        <v>25</v>
      </c>
      <c r="D145" s="301" t="s">
        <v>761</v>
      </c>
      <c r="E145" s="260" t="s">
        <v>769</v>
      </c>
      <c r="F145" s="225"/>
      <c r="G145" s="238"/>
      <c r="H145" s="302">
        <v>0.69</v>
      </c>
      <c r="I145" s="382">
        <v>166.39362176</v>
      </c>
      <c r="J145" s="435">
        <v>-5.0422398400000032</v>
      </c>
      <c r="K145" s="382">
        <v>-1.1427240000000001</v>
      </c>
      <c r="L145" s="435">
        <v>5.2817299999999996</v>
      </c>
      <c r="M145" s="382">
        <v>164.01084847999999</v>
      </c>
      <c r="N145" s="435">
        <v>-12.338140380000025</v>
      </c>
      <c r="O145" s="382">
        <v>-3.4655999999999998</v>
      </c>
      <c r="P145" s="435">
        <v>0.30764625999999978</v>
      </c>
      <c r="Q145" s="232">
        <v>7254748.5350000001</v>
      </c>
      <c r="R145" s="303">
        <v>124421</v>
      </c>
      <c r="S145" s="232">
        <v>2190</v>
      </c>
      <c r="T145" s="304">
        <v>4.3599919625909589E-2</v>
      </c>
      <c r="U145" s="240">
        <v>1.6912420753597188E-3</v>
      </c>
      <c r="V145" s="504"/>
      <c r="W145" s="305">
        <v>57.76</v>
      </c>
      <c r="X145" s="505"/>
      <c r="Y145" s="231">
        <v>2.2116776315789476E-2</v>
      </c>
      <c r="Z145" s="306">
        <v>-2.267344E-2</v>
      </c>
      <c r="AA145" s="231">
        <v>-0.17262189999999999</v>
      </c>
      <c r="AB145" s="306">
        <v>-2.8614989999999996E-2</v>
      </c>
      <c r="AC145" s="231">
        <v>2.6675660000000001E-3</v>
      </c>
    </row>
    <row r="146" spans="1:29">
      <c r="A146" s="223"/>
      <c r="B146" s="223" t="s">
        <v>349</v>
      </c>
      <c r="C146" s="301" t="s">
        <v>25</v>
      </c>
      <c r="D146" s="301" t="s">
        <v>31</v>
      </c>
      <c r="E146" s="260" t="s">
        <v>355</v>
      </c>
      <c r="F146" s="225"/>
      <c r="G146" s="238"/>
      <c r="H146" s="302">
        <v>0.4</v>
      </c>
      <c r="I146" s="382">
        <v>814.50690815999997</v>
      </c>
      <c r="J146" s="435">
        <v>36.147929279999971</v>
      </c>
      <c r="K146" s="382">
        <v>10.013768000000001</v>
      </c>
      <c r="L146" s="435">
        <v>-12.634263499999999</v>
      </c>
      <c r="M146" s="382">
        <v>814.04238431999988</v>
      </c>
      <c r="N146" s="435">
        <v>54.891540349999907</v>
      </c>
      <c r="O146" s="382">
        <v>20.425994160000002</v>
      </c>
      <c r="P146" s="435">
        <v>-3.6097153500000054</v>
      </c>
      <c r="Q146" s="232">
        <v>27273535.699999999</v>
      </c>
      <c r="R146" s="303">
        <v>246582</v>
      </c>
      <c r="S146" s="232">
        <v>8629</v>
      </c>
      <c r="T146" s="304">
        <v>3.348471992903275E-2</v>
      </c>
      <c r="U146" s="240">
        <v>1.4010371246966356E-3</v>
      </c>
      <c r="V146" s="504"/>
      <c r="W146" s="305">
        <v>113.52</v>
      </c>
      <c r="X146" s="505"/>
      <c r="Y146" s="231">
        <v>1.3280003523608174E-2</v>
      </c>
      <c r="Z146" s="306">
        <v>3.2187670000000002E-2</v>
      </c>
      <c r="AA146" s="231">
        <v>0.22928670000000001</v>
      </c>
      <c r="AB146" s="306">
        <v>0.21209359999999999</v>
      </c>
      <c r="AC146" s="231">
        <v>9.8371920000000002E-2</v>
      </c>
    </row>
    <row r="147" spans="1:29" ht="15.5">
      <c r="A147" s="352"/>
      <c r="B147" s="352" t="s">
        <v>264</v>
      </c>
      <c r="C147" s="394"/>
      <c r="D147" s="367"/>
      <c r="E147" s="394"/>
      <c r="F147" s="479"/>
      <c r="G147" s="238"/>
      <c r="H147" s="479"/>
      <c r="I147" s="479"/>
      <c r="J147" s="479"/>
      <c r="K147" s="479"/>
      <c r="L147" s="479"/>
      <c r="M147" s="354"/>
      <c r="N147" s="354"/>
      <c r="O147" s="500"/>
      <c r="P147" s="500"/>
      <c r="Q147" s="354"/>
      <c r="R147" s="354"/>
      <c r="S147" s="354"/>
      <c r="T147" s="354"/>
      <c r="U147" s="354"/>
      <c r="V147" s="461"/>
      <c r="W147" s="354"/>
      <c r="X147" s="461"/>
      <c r="Y147" s="354"/>
      <c r="Z147" s="370"/>
      <c r="AA147" s="370"/>
      <c r="AB147" s="370"/>
      <c r="AC147" s="370"/>
    </row>
    <row r="148" spans="1:29">
      <c r="A148" s="223"/>
      <c r="B148" s="223" t="s">
        <v>1379</v>
      </c>
      <c r="C148" s="301" t="s">
        <v>1207</v>
      </c>
      <c r="D148" s="301" t="s">
        <v>1388</v>
      </c>
      <c r="E148" s="260" t="s">
        <v>1397</v>
      </c>
      <c r="F148" s="225"/>
      <c r="G148" s="238"/>
      <c r="H148" s="302">
        <v>1.34</v>
      </c>
      <c r="I148" s="382">
        <v>134.12700899999999</v>
      </c>
      <c r="J148" s="435">
        <v>-8.7400064699999991</v>
      </c>
      <c r="K148" s="382">
        <v>-6.1681999999999997</v>
      </c>
      <c r="L148" s="435">
        <v>138.68150215</v>
      </c>
      <c r="M148" s="382">
        <v>7.6717934999999997</v>
      </c>
      <c r="N148" s="435">
        <v>0.19479150000000001</v>
      </c>
      <c r="O148" s="382">
        <v>0.19479150000000001</v>
      </c>
      <c r="P148" s="435">
        <v>7.895559089999999</v>
      </c>
      <c r="Q148" s="232">
        <v>345476.60000000003</v>
      </c>
      <c r="R148" s="303">
        <v>52171</v>
      </c>
      <c r="S148" s="232">
        <v>4</v>
      </c>
      <c r="T148" s="304">
        <v>2.5757422205694609E-3</v>
      </c>
      <c r="U148" s="240">
        <v>2.5651054314287671E-3</v>
      </c>
      <c r="V148" s="504"/>
      <c r="W148" s="305">
        <v>6.68</v>
      </c>
      <c r="X148" s="505"/>
      <c r="Y148" s="231">
        <v>7.0340419161676646E-2</v>
      </c>
      <c r="Z148" s="306">
        <v>-2.623907E-2</v>
      </c>
      <c r="AA148" s="231" t="s">
        <v>170</v>
      </c>
      <c r="AB148" s="306" t="s">
        <v>170</v>
      </c>
      <c r="AC148" s="231" t="s">
        <v>170</v>
      </c>
    </row>
    <row r="149" spans="1:29">
      <c r="A149" s="223"/>
      <c r="B149" s="223" t="s">
        <v>1272</v>
      </c>
      <c r="C149" s="301" t="s">
        <v>1206</v>
      </c>
      <c r="D149" s="301" t="s">
        <v>858</v>
      </c>
      <c r="E149" s="260" t="s">
        <v>1277</v>
      </c>
      <c r="F149" s="225"/>
      <c r="G149" s="238"/>
      <c r="H149" s="302">
        <v>0.35</v>
      </c>
      <c r="I149" s="382">
        <v>207.68636925000001</v>
      </c>
      <c r="J149" s="435">
        <v>19.521571650000006</v>
      </c>
      <c r="K149" s="382">
        <v>13.182166</v>
      </c>
      <c r="L149" s="435">
        <v>179.745923</v>
      </c>
      <c r="M149" s="382">
        <v>207.68636925000001</v>
      </c>
      <c r="N149" s="435">
        <v>23.560099560000001</v>
      </c>
      <c r="O149" s="382">
        <v>17.288158500000002</v>
      </c>
      <c r="P149" s="435">
        <v>191.25545452</v>
      </c>
      <c r="Q149" s="232">
        <v>14801216.119872004</v>
      </c>
      <c r="R149" s="303">
        <v>394914</v>
      </c>
      <c r="S149" s="232">
        <v>4512</v>
      </c>
      <c r="T149" s="304">
        <v>7.1267152357289351E-2</v>
      </c>
      <c r="U149" s="240">
        <v>2.0267807095563487E-3</v>
      </c>
      <c r="V149" s="504"/>
      <c r="W149" s="305">
        <v>38.25</v>
      </c>
      <c r="X149" s="505"/>
      <c r="Y149" s="231">
        <v>0</v>
      </c>
      <c r="Z149" s="306">
        <v>3.238866E-2</v>
      </c>
      <c r="AA149" s="231">
        <v>0.23029910000000001</v>
      </c>
      <c r="AB149" s="306" t="s">
        <v>170</v>
      </c>
      <c r="AC149" s="231" t="s">
        <v>170</v>
      </c>
    </row>
    <row r="150" spans="1:29">
      <c r="A150" s="223"/>
      <c r="B150" s="223" t="s">
        <v>475</v>
      </c>
      <c r="C150" s="301" t="s">
        <v>25</v>
      </c>
      <c r="D150" s="301" t="s">
        <v>379</v>
      </c>
      <c r="E150" s="260" t="s">
        <v>685</v>
      </c>
      <c r="F150" s="225"/>
      <c r="G150" s="238"/>
      <c r="H150" s="302">
        <v>0.69</v>
      </c>
      <c r="I150" s="382">
        <v>838.82538</v>
      </c>
      <c r="J150" s="435">
        <v>34.993415950000049</v>
      </c>
      <c r="K150" s="382">
        <v>21.682880000000001</v>
      </c>
      <c r="L150" s="435">
        <v>401.19775299999998</v>
      </c>
      <c r="M150" s="382">
        <v>838.68137999999999</v>
      </c>
      <c r="N150" s="435">
        <v>106.98790980000007</v>
      </c>
      <c r="O150" s="382">
        <v>73.844999999999999</v>
      </c>
      <c r="P150" s="435">
        <v>460.12364287000003</v>
      </c>
      <c r="Q150" s="232">
        <v>55602733.164999999</v>
      </c>
      <c r="R150" s="303">
        <v>1550743</v>
      </c>
      <c r="S150" s="232">
        <v>9671</v>
      </c>
      <c r="T150" s="304">
        <v>6.6286422050081506E-2</v>
      </c>
      <c r="U150" s="240">
        <v>9.8096284802324553E-4</v>
      </c>
      <c r="V150" s="504"/>
      <c r="W150" s="305">
        <v>36</v>
      </c>
      <c r="X150" s="505"/>
      <c r="Y150" s="231">
        <v>0.12888888888888889</v>
      </c>
      <c r="Z150" s="306">
        <v>1.666196E-2</v>
      </c>
      <c r="AA150" s="231">
        <v>0.39299219999999996</v>
      </c>
      <c r="AB150" s="306">
        <v>0.2659762</v>
      </c>
      <c r="AC150" s="231">
        <v>0.16290679999999999</v>
      </c>
    </row>
    <row r="151" spans="1:29">
      <c r="A151" s="223"/>
      <c r="B151" s="223" t="s">
        <v>999</v>
      </c>
      <c r="C151" s="301" t="s">
        <v>25</v>
      </c>
      <c r="D151" s="301" t="s">
        <v>110</v>
      </c>
      <c r="E151" s="260" t="s">
        <v>1003</v>
      </c>
      <c r="F151" s="225"/>
      <c r="G151" s="238"/>
      <c r="H151" s="302">
        <v>0.25</v>
      </c>
      <c r="I151" s="382">
        <v>394.63988748000003</v>
      </c>
      <c r="J151" s="435">
        <v>-16.939461959999978</v>
      </c>
      <c r="K151" s="382">
        <v>-33.934997000000003</v>
      </c>
      <c r="L151" s="435">
        <v>-81.445092000000002</v>
      </c>
      <c r="M151" s="382">
        <v>398.90601854000005</v>
      </c>
      <c r="N151" s="435">
        <v>-7.957460360000014</v>
      </c>
      <c r="O151" s="382">
        <v>-37.157699999999998</v>
      </c>
      <c r="P151" s="435">
        <v>-73.569656950000009</v>
      </c>
      <c r="Q151" s="232">
        <v>78953076.590000004</v>
      </c>
      <c r="R151" s="303">
        <v>1910294</v>
      </c>
      <c r="S151" s="232">
        <v>5092</v>
      </c>
      <c r="T151" s="304">
        <v>0.20006359999279411</v>
      </c>
      <c r="U151" s="240">
        <v>1.6308788529998345E-3</v>
      </c>
      <c r="V151" s="504"/>
      <c r="W151" s="305">
        <v>42.71</v>
      </c>
      <c r="X151" s="505"/>
      <c r="Y151" s="231">
        <v>1.3351322875204867E-2</v>
      </c>
      <c r="Z151" s="306">
        <v>4.476517E-2</v>
      </c>
      <c r="AA151" s="231">
        <v>0.42633429999999994</v>
      </c>
      <c r="AB151" s="306" t="s">
        <v>170</v>
      </c>
      <c r="AC151" s="231" t="s">
        <v>170</v>
      </c>
    </row>
    <row r="152" spans="1:29">
      <c r="A152" s="223"/>
      <c r="B152" s="223" t="s">
        <v>57</v>
      </c>
      <c r="C152" s="301" t="s">
        <v>25</v>
      </c>
      <c r="D152" s="301" t="s">
        <v>110</v>
      </c>
      <c r="E152" s="260" t="s">
        <v>301</v>
      </c>
      <c r="F152" s="225"/>
      <c r="G152" s="238"/>
      <c r="H152" s="302">
        <v>0.69</v>
      </c>
      <c r="I152" s="382">
        <v>1829.5661768099999</v>
      </c>
      <c r="J152" s="435">
        <v>55.595867880000114</v>
      </c>
      <c r="K152" s="382">
        <v>-2.4809779999999999</v>
      </c>
      <c r="L152" s="435">
        <v>154.36883499999999</v>
      </c>
      <c r="M152" s="382">
        <v>1824.0853798000001</v>
      </c>
      <c r="N152" s="435">
        <v>100.03587145000004</v>
      </c>
      <c r="O152" s="382">
        <v>32.58508363</v>
      </c>
      <c r="P152" s="435">
        <v>191.28866385000003</v>
      </c>
      <c r="Q152" s="232">
        <v>104231950.02000001</v>
      </c>
      <c r="R152" s="303">
        <v>1091745</v>
      </c>
      <c r="S152" s="232">
        <v>16438</v>
      </c>
      <c r="T152" s="304">
        <v>5.6970855354211369E-2</v>
      </c>
      <c r="U152" s="240">
        <v>5.571990380065522E-4</v>
      </c>
      <c r="V152" s="504"/>
      <c r="W152" s="305">
        <v>97.21</v>
      </c>
      <c r="X152" s="505"/>
      <c r="Y152" s="231">
        <v>1.3954870898055758E-2</v>
      </c>
      <c r="Z152" s="306">
        <v>3.272071E-2</v>
      </c>
      <c r="AA152" s="231">
        <v>0.21331530000000001</v>
      </c>
      <c r="AB152" s="306">
        <v>0.2017959</v>
      </c>
      <c r="AC152" s="231">
        <v>8.8637569999999999E-2</v>
      </c>
    </row>
    <row r="153" spans="1:29">
      <c r="A153" s="223"/>
      <c r="B153" s="223" t="s">
        <v>573</v>
      </c>
      <c r="C153" s="301" t="s">
        <v>1207</v>
      </c>
      <c r="D153" s="301" t="s">
        <v>363</v>
      </c>
      <c r="E153" s="260" t="s">
        <v>1010</v>
      </c>
      <c r="F153" s="225"/>
      <c r="G153" s="238"/>
      <c r="H153" s="302">
        <v>0.99</v>
      </c>
      <c r="I153" s="382">
        <v>165.25665508</v>
      </c>
      <c r="J153" s="435">
        <v>-8.5412557999999823</v>
      </c>
      <c r="K153" s="382">
        <v>-9.4867460000000001</v>
      </c>
      <c r="L153" s="435">
        <v>-37.28296769</v>
      </c>
      <c r="M153" s="382">
        <v>165.09408024999999</v>
      </c>
      <c r="N153" s="435">
        <v>-9.5520247499999993</v>
      </c>
      <c r="O153" s="382">
        <v>-8.8439999999999994</v>
      </c>
      <c r="P153" s="435">
        <v>-37.535714779999999</v>
      </c>
      <c r="Q153" s="232">
        <v>19110272.380000003</v>
      </c>
      <c r="R153" s="303">
        <v>2638539</v>
      </c>
      <c r="S153" s="232">
        <v>1526</v>
      </c>
      <c r="T153" s="304">
        <v>0.11563995635001087</v>
      </c>
      <c r="U153" s="240">
        <v>3.1811792854284648E-3</v>
      </c>
      <c r="V153" s="504"/>
      <c r="W153" s="305">
        <v>7.37</v>
      </c>
      <c r="X153" s="505"/>
      <c r="Y153" s="231">
        <v>9.4939077340569875E-2</v>
      </c>
      <c r="Z153" s="306">
        <v>6.8306009999999995E-3</v>
      </c>
      <c r="AA153" s="231">
        <v>0.13942640000000001</v>
      </c>
      <c r="AB153" s="306">
        <v>0.1297953</v>
      </c>
      <c r="AC153" s="231">
        <v>4.3768000000000001E-2</v>
      </c>
    </row>
    <row r="154" spans="1:29">
      <c r="A154" s="223"/>
      <c r="B154" s="223" t="s">
        <v>1338</v>
      </c>
      <c r="C154" s="301" t="s">
        <v>1207</v>
      </c>
      <c r="D154" s="301" t="s">
        <v>1295</v>
      </c>
      <c r="E154" s="260" t="s">
        <v>1351</v>
      </c>
      <c r="F154" s="225"/>
      <c r="G154" s="238"/>
      <c r="H154" s="302">
        <v>0.35</v>
      </c>
      <c r="I154" s="382">
        <v>65.983500000000006</v>
      </c>
      <c r="J154" s="435">
        <v>5.0740999999999996</v>
      </c>
      <c r="K154" s="382">
        <v>2.9915340000000001</v>
      </c>
      <c r="L154" s="435">
        <v>54.734358110000002</v>
      </c>
      <c r="M154" s="382">
        <v>65.983500000000006</v>
      </c>
      <c r="N154" s="435">
        <v>17.1221</v>
      </c>
      <c r="O154" s="382">
        <v>15.325200000000001</v>
      </c>
      <c r="P154" s="435">
        <v>76.267899999999997</v>
      </c>
      <c r="Q154" s="232">
        <v>56856617.134999998</v>
      </c>
      <c r="R154" s="303">
        <v>677701</v>
      </c>
      <c r="S154" s="232">
        <v>688</v>
      </c>
      <c r="T154" s="304">
        <v>0.86167931581380186</v>
      </c>
      <c r="U154" s="240">
        <v>1.0488218479582708E-3</v>
      </c>
      <c r="V154" s="504"/>
      <c r="W154" s="305">
        <v>85.14</v>
      </c>
      <c r="X154" s="505"/>
      <c r="Y154" s="231">
        <v>0</v>
      </c>
      <c r="Z154" s="306">
        <v>3.4382209999999996E-2</v>
      </c>
      <c r="AA154" s="231">
        <v>0.25965379999999999</v>
      </c>
      <c r="AB154" s="306">
        <v>0.19896059999999999</v>
      </c>
      <c r="AC154" s="231" t="s">
        <v>170</v>
      </c>
    </row>
    <row r="155" spans="1:29">
      <c r="A155" s="223"/>
      <c r="B155" s="223" t="s">
        <v>190</v>
      </c>
      <c r="C155" s="301" t="s">
        <v>25</v>
      </c>
      <c r="D155" s="301" t="s">
        <v>31</v>
      </c>
      <c r="E155" s="260" t="s">
        <v>357</v>
      </c>
      <c r="F155" s="225"/>
      <c r="G155" s="238"/>
      <c r="H155" s="302">
        <v>0.48</v>
      </c>
      <c r="I155" s="382">
        <v>2158.9196160000001</v>
      </c>
      <c r="J155" s="435">
        <v>69.818063999999765</v>
      </c>
      <c r="K155" s="382">
        <v>34.899605000000001</v>
      </c>
      <c r="L155" s="435">
        <v>500.2509895</v>
      </c>
      <c r="M155" s="382">
        <v>2160.9330112999996</v>
      </c>
      <c r="N155" s="435">
        <v>135.93838447999977</v>
      </c>
      <c r="O155" s="382">
        <v>103.08063800999999</v>
      </c>
      <c r="P155" s="435">
        <v>565.94232620000002</v>
      </c>
      <c r="Q155" s="232">
        <v>76892248.389763996</v>
      </c>
      <c r="R155" s="303">
        <v>821362</v>
      </c>
      <c r="S155" s="232">
        <v>13273</v>
      </c>
      <c r="T155" s="304">
        <v>3.5616077513913325E-2</v>
      </c>
      <c r="U155" s="240">
        <v>6.8814682311243731E-4</v>
      </c>
      <c r="V155" s="504"/>
      <c r="W155" s="305">
        <v>94.57</v>
      </c>
      <c r="X155" s="505"/>
      <c r="Y155" s="231">
        <v>1.4418177011737338E-2</v>
      </c>
      <c r="Z155" s="306">
        <v>1.6444540000000001E-2</v>
      </c>
      <c r="AA155" s="231">
        <v>6.0564470000000002E-2</v>
      </c>
      <c r="AB155" s="306">
        <v>0.14125959999999999</v>
      </c>
      <c r="AC155" s="231">
        <v>6.4356830000000004E-2</v>
      </c>
    </row>
    <row r="156" spans="1:29">
      <c r="A156" s="223"/>
      <c r="B156" s="223" t="s">
        <v>189</v>
      </c>
      <c r="C156" s="301" t="s">
        <v>25</v>
      </c>
      <c r="D156" s="301" t="s">
        <v>147</v>
      </c>
      <c r="E156" s="260" t="s">
        <v>1178</v>
      </c>
      <c r="F156" s="225"/>
      <c r="G156" s="238"/>
      <c r="H156" s="302">
        <v>0.35</v>
      </c>
      <c r="I156" s="382">
        <v>31.622013239999998</v>
      </c>
      <c r="J156" s="435">
        <v>1.8603637199999987</v>
      </c>
      <c r="K156" s="382">
        <v>1.4555400000000001</v>
      </c>
      <c r="L156" s="435">
        <v>1.6785673700000001</v>
      </c>
      <c r="M156" s="382">
        <v>31.62198411</v>
      </c>
      <c r="N156" s="435">
        <v>1.756808629999999</v>
      </c>
      <c r="O156" s="382">
        <v>1.4564999999999999</v>
      </c>
      <c r="P156" s="435">
        <v>1.6335380800000001</v>
      </c>
      <c r="Q156" s="232">
        <v>2556083.06</v>
      </c>
      <c r="R156" s="303">
        <v>88654</v>
      </c>
      <c r="S156" s="232">
        <v>440</v>
      </c>
      <c r="T156" s="304">
        <v>8.0832394844699659E-2</v>
      </c>
      <c r="U156" s="240">
        <v>2.7275734801760288E-3</v>
      </c>
      <c r="V156" s="504"/>
      <c r="W156" s="305">
        <v>29.13</v>
      </c>
      <c r="X156" s="505"/>
      <c r="Y156" s="231">
        <v>7.128870580157913E-2</v>
      </c>
      <c r="Z156" s="306">
        <v>1.3569940000000001E-2</v>
      </c>
      <c r="AA156" s="231">
        <v>6.8381559999999994E-2</v>
      </c>
      <c r="AB156" s="306">
        <v>0.15670519999999999</v>
      </c>
      <c r="AC156" s="231">
        <v>7.1853920000000002E-2</v>
      </c>
    </row>
    <row r="157" spans="1:29">
      <c r="A157" s="223"/>
      <c r="B157" s="223" t="s">
        <v>1408</v>
      </c>
      <c r="C157" s="301" t="s">
        <v>1207</v>
      </c>
      <c r="D157" s="508" t="s">
        <v>1424</v>
      </c>
      <c r="E157" s="260" t="s">
        <v>1421</v>
      </c>
      <c r="F157" s="225"/>
      <c r="G157" s="238"/>
      <c r="H157" s="302">
        <v>0.45</v>
      </c>
      <c r="I157" s="382">
        <v>51.266778459999998</v>
      </c>
      <c r="J157" s="435">
        <v>12.115489220000006</v>
      </c>
      <c r="K157" s="382">
        <v>10.454259670000001</v>
      </c>
      <c r="L157" s="435">
        <v>38.593437100000003</v>
      </c>
      <c r="M157" s="382">
        <v>14.1836</v>
      </c>
      <c r="N157" s="435">
        <v>6.0399000000000003</v>
      </c>
      <c r="O157" s="382">
        <v>5.6494</v>
      </c>
      <c r="P157" s="435">
        <v>18.028500000000001</v>
      </c>
      <c r="Q157" s="232">
        <v>1896491.7700000003</v>
      </c>
      <c r="R157" s="303">
        <v>161231</v>
      </c>
      <c r="S157" s="232">
        <v>456</v>
      </c>
      <c r="T157" s="304">
        <v>3.6992606654223541E-2</v>
      </c>
      <c r="U157" s="240">
        <v>1.150310567938697E-3</v>
      </c>
      <c r="V157" s="504"/>
      <c r="W157" s="305">
        <v>12</v>
      </c>
      <c r="X157" s="505"/>
      <c r="Y157" s="231">
        <v>0</v>
      </c>
      <c r="Z157" s="306">
        <v>2.9159519999999998E-2</v>
      </c>
      <c r="AA157" s="231">
        <v>0.1964108</v>
      </c>
      <c r="AB157" s="306" t="s">
        <v>170</v>
      </c>
      <c r="AC157" s="231" t="s">
        <v>170</v>
      </c>
    </row>
    <row r="158" spans="1:29" ht="15.5">
      <c r="A158" s="352"/>
      <c r="B158" s="352" t="s">
        <v>262</v>
      </c>
      <c r="C158" s="394"/>
      <c r="D158" s="367"/>
      <c r="E158" s="394"/>
      <c r="F158" s="479"/>
      <c r="G158" s="238"/>
      <c r="H158" s="479"/>
      <c r="I158" s="479"/>
      <c r="J158" s="479"/>
      <c r="K158" s="479"/>
      <c r="L158" s="479"/>
      <c r="M158" s="354"/>
      <c r="N158" s="354"/>
      <c r="O158" s="500"/>
      <c r="P158" s="500"/>
      <c r="Q158" s="354"/>
      <c r="R158" s="354"/>
      <c r="S158" s="354"/>
      <c r="T158" s="354"/>
      <c r="U158" s="354"/>
      <c r="V158" s="461"/>
      <c r="W158" s="354"/>
      <c r="X158" s="461"/>
      <c r="Y158" s="354"/>
      <c r="Z158" s="489"/>
      <c r="AA158" s="489"/>
      <c r="AB158" s="489"/>
      <c r="AC158" s="489"/>
    </row>
    <row r="159" spans="1:29">
      <c r="A159" s="223"/>
      <c r="B159" s="223" t="s">
        <v>549</v>
      </c>
      <c r="C159" s="301" t="s">
        <v>25</v>
      </c>
      <c r="D159" s="301" t="s">
        <v>761</v>
      </c>
      <c r="E159" s="260" t="s">
        <v>771</v>
      </c>
      <c r="F159" s="225"/>
      <c r="G159" s="238"/>
      <c r="H159" s="302">
        <v>0.69</v>
      </c>
      <c r="I159" s="382">
        <v>604.06967599999996</v>
      </c>
      <c r="J159" s="435">
        <v>-29.751936700000048</v>
      </c>
      <c r="K159" s="382">
        <v>0</v>
      </c>
      <c r="L159" s="435">
        <v>25.441817</v>
      </c>
      <c r="M159" s="382">
        <v>603.27034040000001</v>
      </c>
      <c r="N159" s="435">
        <v>-6.5725978799999956</v>
      </c>
      <c r="O159" s="382">
        <v>9.888331599999999</v>
      </c>
      <c r="P159" s="435">
        <v>32.620096680000003</v>
      </c>
      <c r="Q159" s="232">
        <v>20905713.594999999</v>
      </c>
      <c r="R159" s="303">
        <v>171393</v>
      </c>
      <c r="S159" s="232">
        <v>4857</v>
      </c>
      <c r="T159" s="304">
        <v>3.4608116291207441E-2</v>
      </c>
      <c r="U159" s="240">
        <v>1.145832404142486E-3</v>
      </c>
      <c r="V159" s="504"/>
      <c r="W159" s="305">
        <v>120.4</v>
      </c>
      <c r="X159" s="505"/>
      <c r="Y159" s="231">
        <v>0.13568822259136212</v>
      </c>
      <c r="Z159" s="306">
        <v>-4.6940549999999998E-2</v>
      </c>
      <c r="AA159" s="231">
        <v>0.140399</v>
      </c>
      <c r="AB159" s="306">
        <v>0.16486989999999999</v>
      </c>
      <c r="AC159" s="231">
        <v>0.10268919999999999</v>
      </c>
    </row>
    <row r="160" spans="1:29">
      <c r="A160" s="223"/>
      <c r="B160" s="223" t="s">
        <v>1215</v>
      </c>
      <c r="C160" s="301" t="s">
        <v>25</v>
      </c>
      <c r="D160" s="301" t="s">
        <v>761</v>
      </c>
      <c r="E160" s="260" t="s">
        <v>1223</v>
      </c>
      <c r="F160" s="225"/>
      <c r="G160" s="238"/>
      <c r="H160" s="302">
        <v>0.56999999999999995</v>
      </c>
      <c r="I160" s="382">
        <v>201.50934552000001</v>
      </c>
      <c r="J160" s="435">
        <v>9.6907255200000115</v>
      </c>
      <c r="K160" s="382">
        <v>10.542678</v>
      </c>
      <c r="L160" s="435">
        <v>174.74367100000001</v>
      </c>
      <c r="M160" s="382">
        <v>201.49993332</v>
      </c>
      <c r="N160" s="435">
        <v>30.965007719999999</v>
      </c>
      <c r="O160" s="382">
        <v>25.616871</v>
      </c>
      <c r="P160" s="435">
        <v>185.8663305</v>
      </c>
      <c r="Q160" s="232">
        <v>21349154.635000002</v>
      </c>
      <c r="R160" s="303">
        <v>1236872</v>
      </c>
      <c r="S160" s="232">
        <v>5699</v>
      </c>
      <c r="T160" s="304">
        <v>0.10594622586812519</v>
      </c>
      <c r="U160" s="240">
        <v>1.8003553101283382E-3</v>
      </c>
      <c r="V160" s="504"/>
      <c r="W160" s="305">
        <v>17.43</v>
      </c>
      <c r="X160" s="505"/>
      <c r="Y160" s="231">
        <v>3.5365863453815261E-2</v>
      </c>
      <c r="Z160" s="306">
        <v>-4.0000000000000001E-3</v>
      </c>
      <c r="AA160" s="231">
        <v>0.27223759999999997</v>
      </c>
      <c r="AB160" s="306" t="s">
        <v>170</v>
      </c>
      <c r="AC160" s="231" t="s">
        <v>170</v>
      </c>
    </row>
    <row r="161" spans="1:29">
      <c r="A161" s="223"/>
      <c r="B161" s="223" t="s">
        <v>1060</v>
      </c>
      <c r="C161" s="301" t="s">
        <v>25</v>
      </c>
      <c r="D161" s="301" t="s">
        <v>858</v>
      </c>
      <c r="E161" s="260" t="s">
        <v>1063</v>
      </c>
      <c r="F161" s="225"/>
      <c r="G161" s="238"/>
      <c r="H161" s="302">
        <v>0.55000000000000004</v>
      </c>
      <c r="I161" s="382">
        <v>216.61777607999997</v>
      </c>
      <c r="J161" s="435">
        <v>-14.557407720000029</v>
      </c>
      <c r="K161" s="382">
        <v>-1.129861</v>
      </c>
      <c r="L161" s="435">
        <v>53.565913000000002</v>
      </c>
      <c r="M161" s="382">
        <v>218.53430552</v>
      </c>
      <c r="N161" s="435">
        <v>-7.2659549000000059</v>
      </c>
      <c r="O161" s="382">
        <v>1.0679670000000001</v>
      </c>
      <c r="P161" s="435">
        <v>52.971530890000004</v>
      </c>
      <c r="Q161" s="232">
        <v>18873424.504999999</v>
      </c>
      <c r="R161" s="303">
        <v>833919</v>
      </c>
      <c r="S161" s="232">
        <v>4164</v>
      </c>
      <c r="T161" s="304">
        <v>8.7127773382872226E-2</v>
      </c>
      <c r="U161" s="240">
        <v>1.2920554429327665E-3</v>
      </c>
      <c r="V161" s="504"/>
      <c r="W161" s="305">
        <v>22.18</v>
      </c>
      <c r="X161" s="505"/>
      <c r="Y161" s="231">
        <v>2.2533408476104601E-2</v>
      </c>
      <c r="Z161" s="306">
        <v>-5.8174099999999999E-2</v>
      </c>
      <c r="AA161" s="231">
        <v>-0.1190248</v>
      </c>
      <c r="AB161" s="306" t="s">
        <v>170</v>
      </c>
      <c r="AC161" s="231" t="s">
        <v>170</v>
      </c>
    </row>
    <row r="162" spans="1:29">
      <c r="A162" s="223"/>
      <c r="B162" s="223" t="s">
        <v>803</v>
      </c>
      <c r="C162" s="301" t="s">
        <v>25</v>
      </c>
      <c r="D162" s="301" t="s">
        <v>761</v>
      </c>
      <c r="E162" s="260" t="s">
        <v>805</v>
      </c>
      <c r="F162" s="225"/>
      <c r="G162" s="238"/>
      <c r="H162" s="302">
        <v>0.69</v>
      </c>
      <c r="I162" s="382">
        <v>136.14818316</v>
      </c>
      <c r="J162" s="435">
        <v>-8.27036349000001</v>
      </c>
      <c r="K162" s="382">
        <v>5.9899240000000002</v>
      </c>
      <c r="L162" s="435">
        <v>93.911376000000004</v>
      </c>
      <c r="M162" s="382">
        <v>135.96449315999999</v>
      </c>
      <c r="N162" s="435">
        <v>14.876045159999997</v>
      </c>
      <c r="O162" s="382">
        <v>14.09983716</v>
      </c>
      <c r="P162" s="435">
        <v>99.562104910000002</v>
      </c>
      <c r="Q162" s="232">
        <v>16615757.979999999</v>
      </c>
      <c r="R162" s="303">
        <v>833423</v>
      </c>
      <c r="S162" s="232">
        <v>3128</v>
      </c>
      <c r="T162" s="304">
        <v>0.12204171656461493</v>
      </c>
      <c r="U162" s="240">
        <v>1.603573176921092E-3</v>
      </c>
      <c r="V162" s="504"/>
      <c r="W162" s="305">
        <v>18.84</v>
      </c>
      <c r="X162" s="505"/>
      <c r="Y162" s="231">
        <v>9.254713375796178E-2</v>
      </c>
      <c r="Z162" s="306">
        <v>-9.6402870000000002E-2</v>
      </c>
      <c r="AA162" s="231">
        <v>-0.195802</v>
      </c>
      <c r="AB162" s="306">
        <v>0.1339892</v>
      </c>
      <c r="AC162" s="231" t="s">
        <v>170</v>
      </c>
    </row>
    <row r="163" spans="1:29">
      <c r="A163" s="223"/>
      <c r="B163" s="223" t="s">
        <v>1332</v>
      </c>
      <c r="C163" s="301" t="s">
        <v>25</v>
      </c>
      <c r="D163" s="301" t="s">
        <v>1354</v>
      </c>
      <c r="E163" s="260" t="s">
        <v>1346</v>
      </c>
      <c r="F163" s="225"/>
      <c r="G163" s="238"/>
      <c r="H163" s="302">
        <v>0.28999999999999998</v>
      </c>
      <c r="I163" s="382">
        <v>19.803772800000001</v>
      </c>
      <c r="J163" s="435">
        <v>-0.20809680000000075</v>
      </c>
      <c r="K163" s="382">
        <v>-0.92637000000000003</v>
      </c>
      <c r="L163" s="435">
        <v>0.47097499999999998</v>
      </c>
      <c r="M163" s="382">
        <v>19.803772800000001</v>
      </c>
      <c r="N163" s="435">
        <v>6.6038400000002231E-2</v>
      </c>
      <c r="O163" s="382">
        <v>-0.96600000000000008</v>
      </c>
      <c r="P163" s="435">
        <v>19.1237599</v>
      </c>
      <c r="Q163" s="232">
        <v>158181.44</v>
      </c>
      <c r="R163" s="303">
        <v>12557</v>
      </c>
      <c r="S163" s="232">
        <v>20</v>
      </c>
      <c r="T163" s="304">
        <v>7.9874396458436449E-3</v>
      </c>
      <c r="U163" s="240">
        <v>3.8417587343886842E-3</v>
      </c>
      <c r="V163" s="504"/>
      <c r="W163" s="305">
        <v>12.76</v>
      </c>
      <c r="X163" s="505"/>
      <c r="Y163" s="231">
        <v>3.2450470219435736E-2</v>
      </c>
      <c r="Z163" s="306">
        <v>2.654867E-2</v>
      </c>
      <c r="AA163" s="231">
        <v>9.7593520000000003E-2</v>
      </c>
      <c r="AB163" s="306" t="s">
        <v>170</v>
      </c>
      <c r="AC163" s="231" t="s">
        <v>170</v>
      </c>
    </row>
    <row r="164" spans="1:29">
      <c r="A164" s="223"/>
      <c r="B164" s="223" t="s">
        <v>907</v>
      </c>
      <c r="C164" s="301" t="s">
        <v>25</v>
      </c>
      <c r="D164" s="301" t="s">
        <v>761</v>
      </c>
      <c r="E164" s="260" t="s">
        <v>911</v>
      </c>
      <c r="F164" s="225"/>
      <c r="G164" s="238"/>
      <c r="H164" s="302">
        <v>0.47</v>
      </c>
      <c r="I164" s="382">
        <v>24.547406949999999</v>
      </c>
      <c r="J164" s="435">
        <v>-2.0717994000000024</v>
      </c>
      <c r="K164" s="382">
        <v>-4.3322560000000001</v>
      </c>
      <c r="L164" s="435">
        <v>1.642665</v>
      </c>
      <c r="M164" s="382">
        <v>24.547406949999999</v>
      </c>
      <c r="N164" s="435">
        <v>-5.7132169499999996</v>
      </c>
      <c r="O164" s="382">
        <v>-12.231999999999999</v>
      </c>
      <c r="P164" s="435">
        <v>-7.7386433599999993</v>
      </c>
      <c r="Q164" s="232">
        <v>7711063.2349999994</v>
      </c>
      <c r="R164" s="303">
        <v>536461</v>
      </c>
      <c r="S164" s="232">
        <v>1361</v>
      </c>
      <c r="T164" s="304">
        <v>0.31412944148057964</v>
      </c>
      <c r="U164" s="240">
        <v>2.5706540206720543E-3</v>
      </c>
      <c r="V164" s="504"/>
      <c r="W164" s="305">
        <v>15.29</v>
      </c>
      <c r="X164" s="505"/>
      <c r="Y164" s="231">
        <v>2.720758665794637E-2</v>
      </c>
      <c r="Z164" s="306">
        <v>9.448819E-2</v>
      </c>
      <c r="AA164" s="231">
        <v>0.20908409999999999</v>
      </c>
      <c r="AB164" s="306">
        <v>0.20096150000000002</v>
      </c>
      <c r="AC164" s="231" t="s">
        <v>170</v>
      </c>
    </row>
    <row r="165" spans="1:29">
      <c r="A165" s="223"/>
      <c r="B165" s="223" t="s">
        <v>388</v>
      </c>
      <c r="C165" s="301" t="s">
        <v>25</v>
      </c>
      <c r="D165" s="301" t="s">
        <v>858</v>
      </c>
      <c r="E165" s="260" t="s">
        <v>892</v>
      </c>
      <c r="F165" s="225"/>
      <c r="G165" s="238"/>
      <c r="H165" s="302">
        <v>0.56999999999999995</v>
      </c>
      <c r="I165" s="382">
        <v>198.87343362000001</v>
      </c>
      <c r="J165" s="435">
        <v>2.8510037999999822</v>
      </c>
      <c r="K165" s="382">
        <v>5.6920070000000003</v>
      </c>
      <c r="L165" s="435">
        <v>48.957363000000001</v>
      </c>
      <c r="M165" s="382">
        <v>198.60947907999997</v>
      </c>
      <c r="N165" s="435">
        <v>11.62048528</v>
      </c>
      <c r="O165" s="382">
        <v>13.990768299999999</v>
      </c>
      <c r="P165" s="435">
        <v>57.703868899999989</v>
      </c>
      <c r="Q165" s="232">
        <v>17935892.314999998</v>
      </c>
      <c r="R165" s="303">
        <v>1261056</v>
      </c>
      <c r="S165" s="232">
        <v>3765</v>
      </c>
      <c r="T165" s="304">
        <v>9.0187472446778577E-2</v>
      </c>
      <c r="U165" s="240">
        <v>1.4653194984068471E-3</v>
      </c>
      <c r="V165" s="504"/>
      <c r="W165" s="305">
        <v>14.02</v>
      </c>
      <c r="X165" s="505"/>
      <c r="Y165" s="231">
        <v>5.4056062767475037E-2</v>
      </c>
      <c r="Z165" s="306">
        <v>-1.4064700000000001E-2</v>
      </c>
      <c r="AA165" s="231">
        <v>0.33817629999999999</v>
      </c>
      <c r="AB165" s="306">
        <v>0.36634800000000001</v>
      </c>
      <c r="AC165" s="231">
        <v>0.1879439</v>
      </c>
    </row>
    <row r="166" spans="1:29">
      <c r="A166" s="223"/>
      <c r="B166" s="223" t="s">
        <v>928</v>
      </c>
      <c r="C166" s="301" t="s">
        <v>25</v>
      </c>
      <c r="D166" s="301" t="s">
        <v>858</v>
      </c>
      <c r="E166" s="260" t="s">
        <v>946</v>
      </c>
      <c r="F166" s="225"/>
      <c r="G166" s="238"/>
      <c r="H166" s="302">
        <v>0.4</v>
      </c>
      <c r="I166" s="382">
        <v>25.923131519999998</v>
      </c>
      <c r="J166" s="435">
        <v>-1.1466609600000008</v>
      </c>
      <c r="K166" s="382">
        <v>-1.5211650000000001</v>
      </c>
      <c r="L166" s="435">
        <v>-6.4826940000000004</v>
      </c>
      <c r="M166" s="382">
        <v>25.923131519999998</v>
      </c>
      <c r="N166" s="435">
        <v>0.22578143999999761</v>
      </c>
      <c r="O166" s="382">
        <v>-1.5780000000000001</v>
      </c>
      <c r="P166" s="435">
        <v>-6.6832596599999992</v>
      </c>
      <c r="Q166" s="232">
        <v>1960521.4350000003</v>
      </c>
      <c r="R166" s="303">
        <v>95279</v>
      </c>
      <c r="S166" s="232">
        <v>304</v>
      </c>
      <c r="T166" s="304">
        <v>7.5628264026953496E-2</v>
      </c>
      <c r="U166" s="240">
        <v>1.8904986006745104E-3</v>
      </c>
      <c r="V166" s="504"/>
      <c r="W166" s="305">
        <v>21.03</v>
      </c>
      <c r="X166" s="505"/>
      <c r="Y166" s="231">
        <v>2.9556871136471707E-2</v>
      </c>
      <c r="Z166" s="306">
        <v>1.545147E-2</v>
      </c>
      <c r="AA166" s="231">
        <v>0.1511402</v>
      </c>
      <c r="AB166" s="306" t="s">
        <v>170</v>
      </c>
      <c r="AC166" s="231" t="s">
        <v>170</v>
      </c>
    </row>
    <row r="167" spans="1:29">
      <c r="A167" s="223"/>
      <c r="B167" s="223" t="s">
        <v>667</v>
      </c>
      <c r="C167" s="301" t="s">
        <v>25</v>
      </c>
      <c r="D167" s="301" t="s">
        <v>858</v>
      </c>
      <c r="E167" s="260" t="s">
        <v>869</v>
      </c>
      <c r="F167" s="225"/>
      <c r="G167" s="238"/>
      <c r="H167" s="302">
        <v>0.67</v>
      </c>
      <c r="I167" s="382">
        <v>42.001298429999999</v>
      </c>
      <c r="J167" s="435">
        <v>-5.8144579499999951</v>
      </c>
      <c r="K167" s="382">
        <v>-5.994885</v>
      </c>
      <c r="L167" s="435">
        <v>-5.6225969999999998</v>
      </c>
      <c r="M167" s="382">
        <v>43.419109589999998</v>
      </c>
      <c r="N167" s="435">
        <v>0.90378135000000148</v>
      </c>
      <c r="O167" s="382">
        <v>-4.7097143700000004</v>
      </c>
      <c r="P167" s="435">
        <v>-3.1240599500000004</v>
      </c>
      <c r="Q167" s="232">
        <v>9531304.1700000037</v>
      </c>
      <c r="R167" s="303">
        <v>622914</v>
      </c>
      <c r="S167" s="232">
        <v>1077</v>
      </c>
      <c r="T167" s="304">
        <v>0.22692879806763641</v>
      </c>
      <c r="U167" s="240">
        <v>2.1740926693341561E-3</v>
      </c>
      <c r="V167" s="504"/>
      <c r="W167" s="305">
        <v>15.69</v>
      </c>
      <c r="X167" s="505"/>
      <c r="Y167" s="231">
        <v>0</v>
      </c>
      <c r="Z167" s="306">
        <v>9.6525099999999996E-3</v>
      </c>
      <c r="AA167" s="231">
        <v>0.12312099999999999</v>
      </c>
      <c r="AB167" s="306">
        <v>0.11539379999999999</v>
      </c>
      <c r="AC167" s="231">
        <v>1.6920379999999999E-3</v>
      </c>
    </row>
    <row r="168" spans="1:29">
      <c r="A168" s="223"/>
      <c r="B168" s="223" t="s">
        <v>670</v>
      </c>
      <c r="C168" s="301" t="s">
        <v>25</v>
      </c>
      <c r="D168" s="301" t="s">
        <v>379</v>
      </c>
      <c r="E168" s="260" t="s">
        <v>683</v>
      </c>
      <c r="F168" s="225"/>
      <c r="G168" s="238"/>
      <c r="H168" s="302">
        <v>0.65</v>
      </c>
      <c r="I168" s="382">
        <v>73.803670600000004</v>
      </c>
      <c r="J168" s="435">
        <v>-3.1106863999999912</v>
      </c>
      <c r="K168" s="382">
        <v>-1.6826000000000001</v>
      </c>
      <c r="L168" s="435">
        <v>-0.45241900000000002</v>
      </c>
      <c r="M168" s="382">
        <v>73.726942960000002</v>
      </c>
      <c r="N168" s="435">
        <v>-5.7012401599999967</v>
      </c>
      <c r="O168" s="382">
        <v>-1.6279999999999999</v>
      </c>
      <c r="P168" s="435">
        <v>-1.8271240999999998</v>
      </c>
      <c r="Q168" s="232">
        <v>2387526.1300000004</v>
      </c>
      <c r="R168" s="303">
        <v>288754</v>
      </c>
      <c r="S168" s="232">
        <v>1105</v>
      </c>
      <c r="T168" s="304">
        <v>3.2349693593695057E-2</v>
      </c>
      <c r="U168" s="240">
        <v>2.8260475152621588E-3</v>
      </c>
      <c r="V168" s="504"/>
      <c r="W168" s="305">
        <v>8.1199999999999992</v>
      </c>
      <c r="X168" s="505"/>
      <c r="Y168" s="231">
        <v>8.6206896551724154E-3</v>
      </c>
      <c r="Z168" s="306">
        <v>-2.1686749999999998E-2</v>
      </c>
      <c r="AA168" s="231">
        <v>0.15010419999999999</v>
      </c>
      <c r="AB168" s="306">
        <v>4.9617660000000001E-2</v>
      </c>
      <c r="AC168" s="231">
        <v>-2.8964660000000003E-2</v>
      </c>
    </row>
    <row r="169" spans="1:29">
      <c r="A169" s="223"/>
      <c r="B169" s="223" t="s">
        <v>1403</v>
      </c>
      <c r="C169" s="301" t="s">
        <v>25</v>
      </c>
      <c r="D169" s="301" t="s">
        <v>1354</v>
      </c>
      <c r="E169" s="260" t="s">
        <v>1416</v>
      </c>
      <c r="F169" s="225"/>
      <c r="G169" s="238"/>
      <c r="H169" s="302">
        <v>0.39</v>
      </c>
      <c r="I169" s="382">
        <v>16.53</v>
      </c>
      <c r="J169" s="435">
        <v>1.0275000000000019</v>
      </c>
      <c r="K169" s="382">
        <v>1.9211830000000001</v>
      </c>
      <c r="L169" s="435">
        <v>15.50062</v>
      </c>
      <c r="M169" s="382">
        <v>16.507960000000001</v>
      </c>
      <c r="N169" s="435">
        <v>2.6398000000000001</v>
      </c>
      <c r="O169" s="382">
        <v>1.1020000000000001</v>
      </c>
      <c r="P169" s="435">
        <v>14.38584</v>
      </c>
      <c r="Q169" s="232">
        <v>3384050.665</v>
      </c>
      <c r="R169" s="303">
        <v>305413</v>
      </c>
      <c r="S169" s="232">
        <v>620</v>
      </c>
      <c r="T169" s="304">
        <v>0.2047217583182093</v>
      </c>
      <c r="U169" s="240">
        <v>3.4468613694792227E-3</v>
      </c>
      <c r="V169" s="504"/>
      <c r="W169" s="305">
        <v>11.02</v>
      </c>
      <c r="X169" s="505"/>
      <c r="Y169" s="231">
        <v>0</v>
      </c>
      <c r="Z169" s="306">
        <v>-5.8119659999999997E-2</v>
      </c>
      <c r="AA169" s="231" t="s">
        <v>170</v>
      </c>
      <c r="AB169" s="306" t="s">
        <v>170</v>
      </c>
      <c r="AC169" s="231" t="s">
        <v>170</v>
      </c>
    </row>
    <row r="170" spans="1:29">
      <c r="A170" s="223"/>
      <c r="B170" s="223" t="s">
        <v>727</v>
      </c>
      <c r="C170" s="301" t="s">
        <v>25</v>
      </c>
      <c r="D170" s="301" t="s">
        <v>858</v>
      </c>
      <c r="E170" s="260" t="s">
        <v>866</v>
      </c>
      <c r="F170" s="225"/>
      <c r="G170" s="238"/>
      <c r="H170" s="302">
        <v>0.67</v>
      </c>
      <c r="I170" s="382">
        <v>186.52499999999998</v>
      </c>
      <c r="J170" s="435">
        <v>10.73399999999997</v>
      </c>
      <c r="K170" s="382">
        <v>-4.6866620000000001</v>
      </c>
      <c r="L170" s="435">
        <v>-36.073580999999997</v>
      </c>
      <c r="M170" s="382">
        <v>186.03540917999999</v>
      </c>
      <c r="N170" s="435">
        <v>14.996150079999984</v>
      </c>
      <c r="O170" s="382">
        <v>-5.8340709199999994</v>
      </c>
      <c r="P170" s="435">
        <v>-40.316616100000005</v>
      </c>
      <c r="Q170" s="232">
        <v>28356377.520000003</v>
      </c>
      <c r="R170" s="303">
        <v>3393643</v>
      </c>
      <c r="S170" s="232">
        <v>4183</v>
      </c>
      <c r="T170" s="304">
        <v>0.15202454105347812</v>
      </c>
      <c r="U170" s="240">
        <v>2.1374412098291674E-3</v>
      </c>
      <c r="V170" s="504"/>
      <c r="W170" s="305">
        <v>8.2899999999999991</v>
      </c>
      <c r="X170" s="505"/>
      <c r="Y170" s="231">
        <v>0</v>
      </c>
      <c r="Z170" s="306">
        <v>8.9356110000000002E-2</v>
      </c>
      <c r="AA170" s="231">
        <v>-4.8220430000000002E-2</v>
      </c>
      <c r="AB170" s="306">
        <v>0.44888669999999997</v>
      </c>
      <c r="AC170" s="231" t="s">
        <v>170</v>
      </c>
    </row>
    <row r="171" spans="1:29">
      <c r="A171" s="223"/>
      <c r="B171" s="223" t="s">
        <v>568</v>
      </c>
      <c r="C171" s="301" t="s">
        <v>25</v>
      </c>
      <c r="D171" s="301" t="s">
        <v>761</v>
      </c>
      <c r="E171" s="260" t="s">
        <v>770</v>
      </c>
      <c r="F171" s="225"/>
      <c r="G171" s="238"/>
      <c r="H171" s="302">
        <v>0.45</v>
      </c>
      <c r="I171" s="382">
        <v>49.943130600000003</v>
      </c>
      <c r="J171" s="435">
        <v>0.11592215999999643</v>
      </c>
      <c r="K171" s="382">
        <v>0</v>
      </c>
      <c r="L171" s="435">
        <v>-0.90461899999999995</v>
      </c>
      <c r="M171" s="382">
        <v>49.936228649999997</v>
      </c>
      <c r="N171" s="435">
        <v>2.4791035499999969</v>
      </c>
      <c r="O171" s="382">
        <v>0</v>
      </c>
      <c r="P171" s="435">
        <v>-0.99394184000000008</v>
      </c>
      <c r="Q171" s="232">
        <v>3471023.7399999998</v>
      </c>
      <c r="R171" s="303">
        <v>45670</v>
      </c>
      <c r="S171" s="232">
        <v>916</v>
      </c>
      <c r="T171" s="304">
        <v>6.9499522723151033E-2</v>
      </c>
      <c r="U171" s="240">
        <v>3.5153862384247748E-3</v>
      </c>
      <c r="V171" s="504"/>
      <c r="W171" s="305">
        <v>77.55</v>
      </c>
      <c r="X171" s="505"/>
      <c r="Y171" s="231">
        <v>0</v>
      </c>
      <c r="Z171" s="306">
        <v>2.3264829999999998E-3</v>
      </c>
      <c r="AA171" s="231">
        <v>0.50875490000000001</v>
      </c>
      <c r="AB171" s="306">
        <v>0.25632549999999998</v>
      </c>
      <c r="AC171" s="231">
        <v>5.1957959999999997E-2</v>
      </c>
    </row>
    <row r="172" spans="1:29">
      <c r="A172" s="223"/>
      <c r="B172" s="223" t="s">
        <v>1047</v>
      </c>
      <c r="C172" s="301" t="s">
        <v>25</v>
      </c>
      <c r="D172" s="301" t="s">
        <v>379</v>
      </c>
      <c r="E172" s="260" t="s">
        <v>1050</v>
      </c>
      <c r="F172" s="225"/>
      <c r="G172" s="238"/>
      <c r="H172" s="302">
        <v>0.65</v>
      </c>
      <c r="I172" s="382">
        <v>242.30202224999999</v>
      </c>
      <c r="J172" s="435">
        <v>-13.373568980000019</v>
      </c>
      <c r="K172" s="382">
        <v>0</v>
      </c>
      <c r="L172" s="435">
        <v>37.921453</v>
      </c>
      <c r="M172" s="382">
        <v>242.12803349999999</v>
      </c>
      <c r="N172" s="435">
        <v>-2.5828133900000156</v>
      </c>
      <c r="O172" s="382">
        <v>-2.983125E-2</v>
      </c>
      <c r="P172" s="435">
        <v>34.600341630000003</v>
      </c>
      <c r="Q172" s="232">
        <v>10210723.700000001</v>
      </c>
      <c r="R172" s="303">
        <v>312404</v>
      </c>
      <c r="S172" s="232">
        <v>2685</v>
      </c>
      <c r="T172" s="304">
        <v>4.2140480732203223E-2</v>
      </c>
      <c r="U172" s="240">
        <v>1.9832198987691711E-3</v>
      </c>
      <c r="V172" s="504"/>
      <c r="W172" s="305">
        <v>32.25</v>
      </c>
      <c r="X172" s="505"/>
      <c r="Y172" s="231">
        <v>3.7209302325581395E-2</v>
      </c>
      <c r="Z172" s="306">
        <v>-5.2306790000000006E-2</v>
      </c>
      <c r="AA172" s="231">
        <v>-0.1543756</v>
      </c>
      <c r="AB172" s="306" t="s">
        <v>170</v>
      </c>
      <c r="AC172" s="231" t="s">
        <v>170</v>
      </c>
    </row>
    <row r="173" spans="1:29">
      <c r="A173" s="223"/>
      <c r="B173" s="223" t="s">
        <v>734</v>
      </c>
      <c r="C173" s="301" t="s">
        <v>25</v>
      </c>
      <c r="D173" s="301" t="s">
        <v>858</v>
      </c>
      <c r="E173" s="260" t="s">
        <v>865</v>
      </c>
      <c r="F173" s="225"/>
      <c r="G173" s="238"/>
      <c r="H173" s="302">
        <v>0.67</v>
      </c>
      <c r="I173" s="382">
        <v>15.907185589999999</v>
      </c>
      <c r="J173" s="435">
        <v>-0.37029336000000129</v>
      </c>
      <c r="K173" s="382">
        <v>0</v>
      </c>
      <c r="L173" s="435">
        <v>3.911632</v>
      </c>
      <c r="M173" s="382">
        <v>15.879482620000001</v>
      </c>
      <c r="N173" s="435">
        <v>-0.93952321999999877</v>
      </c>
      <c r="O173" s="382">
        <v>0</v>
      </c>
      <c r="P173" s="435">
        <v>3.9633536</v>
      </c>
      <c r="Q173" s="232">
        <v>951663.71999999974</v>
      </c>
      <c r="R173" s="303">
        <v>91953</v>
      </c>
      <c r="S173" s="232">
        <v>771</v>
      </c>
      <c r="T173" s="304">
        <v>5.9826027339384288E-2</v>
      </c>
      <c r="U173" s="240">
        <v>2.5798678386394578E-3</v>
      </c>
      <c r="V173" s="504"/>
      <c r="W173" s="305">
        <v>10.31</v>
      </c>
      <c r="X173" s="505"/>
      <c r="Y173" s="231">
        <v>8.5166828322017444E-3</v>
      </c>
      <c r="Z173" s="306">
        <v>-1.9029499999999998E-2</v>
      </c>
      <c r="AA173" s="231">
        <v>3.7653819999999998E-2</v>
      </c>
      <c r="AB173" s="306">
        <v>5.4345809999999994E-2</v>
      </c>
      <c r="AC173" s="231" t="s">
        <v>170</v>
      </c>
    </row>
    <row r="174" spans="1:29">
      <c r="A174" s="223"/>
      <c r="B174" s="223" t="s">
        <v>391</v>
      </c>
      <c r="C174" s="301" t="s">
        <v>25</v>
      </c>
      <c r="D174" s="301" t="s">
        <v>858</v>
      </c>
      <c r="E174" s="260" t="s">
        <v>890</v>
      </c>
      <c r="F174" s="225"/>
      <c r="G174" s="238"/>
      <c r="H174" s="302">
        <v>0.57000000000000006</v>
      </c>
      <c r="I174" s="382">
        <v>172.53409500000001</v>
      </c>
      <c r="J174" s="435">
        <v>-1.4781136499999761</v>
      </c>
      <c r="K174" s="382">
        <v>-0.91093999999999997</v>
      </c>
      <c r="L174" s="435">
        <v>-6.3220140000000002</v>
      </c>
      <c r="M174" s="382">
        <v>174.08546999999999</v>
      </c>
      <c r="N174" s="435">
        <v>-4.4173841999999883</v>
      </c>
      <c r="O174" s="382">
        <v>-10.78515</v>
      </c>
      <c r="P174" s="435">
        <v>-15.772327039999999</v>
      </c>
      <c r="Q174" s="232">
        <v>14076082.09</v>
      </c>
      <c r="R174" s="303">
        <v>1584791</v>
      </c>
      <c r="S174" s="232">
        <v>1839</v>
      </c>
      <c r="T174" s="304">
        <v>8.1584350559812543E-2</v>
      </c>
      <c r="U174" s="240">
        <v>1.8256737681982718E-3</v>
      </c>
      <c r="V174" s="504"/>
      <c r="W174" s="305">
        <v>9</v>
      </c>
      <c r="X174" s="505"/>
      <c r="Y174" s="231">
        <v>3.8501444444444449E-2</v>
      </c>
      <c r="Z174" s="306">
        <v>-4.4247790000000002E-3</v>
      </c>
      <c r="AA174" s="231">
        <v>0.2131661</v>
      </c>
      <c r="AB174" s="306">
        <v>7.5241139999999998E-2</v>
      </c>
      <c r="AC174" s="231">
        <v>5.0645389999999998E-2</v>
      </c>
    </row>
    <row r="175" spans="1:29">
      <c r="A175" s="223"/>
      <c r="B175" s="223" t="s">
        <v>1059</v>
      </c>
      <c r="C175" s="301" t="s">
        <v>25</v>
      </c>
      <c r="D175" s="301" t="s">
        <v>761</v>
      </c>
      <c r="E175" s="260" t="s">
        <v>1064</v>
      </c>
      <c r="F175" s="225"/>
      <c r="G175" s="238"/>
      <c r="H175" s="302">
        <v>0.5</v>
      </c>
      <c r="I175" s="382">
        <v>112.10720723999999</v>
      </c>
      <c r="J175" s="435">
        <v>-8.359525440000013</v>
      </c>
      <c r="K175" s="382">
        <v>0</v>
      </c>
      <c r="L175" s="435">
        <v>38.874741</v>
      </c>
      <c r="M175" s="382">
        <v>112.02815698000001</v>
      </c>
      <c r="N175" s="435">
        <v>-4.475159399999991</v>
      </c>
      <c r="O175" s="382">
        <v>0</v>
      </c>
      <c r="P175" s="435">
        <v>35.906515679999998</v>
      </c>
      <c r="Q175" s="232">
        <v>4758121.4950000001</v>
      </c>
      <c r="R175" s="303">
        <v>311395</v>
      </c>
      <c r="S175" s="232">
        <v>1386</v>
      </c>
      <c r="T175" s="304">
        <v>4.244260125768521E-2</v>
      </c>
      <c r="U175" s="240">
        <v>3.0508780089278332E-3</v>
      </c>
      <c r="V175" s="504"/>
      <c r="W175" s="305">
        <v>15.02</v>
      </c>
      <c r="X175" s="505"/>
      <c r="Y175" s="231">
        <v>3.2395872170439419E-2</v>
      </c>
      <c r="Z175" s="306">
        <v>-6.9392809999999999E-2</v>
      </c>
      <c r="AA175" s="231">
        <v>-0.17575410000000002</v>
      </c>
      <c r="AB175" s="306" t="s">
        <v>170</v>
      </c>
      <c r="AC175" s="231" t="s">
        <v>170</v>
      </c>
    </row>
    <row r="176" spans="1:29">
      <c r="A176" s="223"/>
      <c r="B176" s="223" t="s">
        <v>673</v>
      </c>
      <c r="C176" s="301" t="s">
        <v>25</v>
      </c>
      <c r="D176" s="301" t="s">
        <v>858</v>
      </c>
      <c r="E176" s="260" t="s">
        <v>868</v>
      </c>
      <c r="F176" s="225"/>
      <c r="G176" s="238"/>
      <c r="H176" s="302">
        <v>0.65</v>
      </c>
      <c r="I176" s="382">
        <v>77.49788362000001</v>
      </c>
      <c r="J176" s="435">
        <v>-3.9076765600000023</v>
      </c>
      <c r="K176" s="382">
        <v>-1.993792</v>
      </c>
      <c r="L176" s="435">
        <v>-6.0531519999999999</v>
      </c>
      <c r="M176" s="382">
        <v>79.311698719999995</v>
      </c>
      <c r="N176" s="435">
        <v>-1.3651702800000012</v>
      </c>
      <c r="O176" s="382">
        <v>-1.3932079999999999E-2</v>
      </c>
      <c r="P176" s="435">
        <v>-3.9009454599999995</v>
      </c>
      <c r="Q176" s="232">
        <v>2278633.0099999998</v>
      </c>
      <c r="R176" s="303">
        <v>226572</v>
      </c>
      <c r="S176" s="232">
        <v>945</v>
      </c>
      <c r="T176" s="304">
        <v>2.9402519185852311E-2</v>
      </c>
      <c r="U176" s="240">
        <v>2.435416635638074E-3</v>
      </c>
      <c r="V176" s="504"/>
      <c r="W176" s="305">
        <v>9.98</v>
      </c>
      <c r="X176" s="505"/>
      <c r="Y176" s="231">
        <v>7.293587174348697E-4</v>
      </c>
      <c r="Z176" s="306">
        <v>-2.348337E-2</v>
      </c>
      <c r="AA176" s="231">
        <v>9.7449960000000006E-3</v>
      </c>
      <c r="AB176" s="306">
        <v>2.4208690000000001E-2</v>
      </c>
      <c r="AC176" s="231">
        <v>-5.4154970000000004E-2</v>
      </c>
    </row>
    <row r="177" spans="1:29">
      <c r="A177" s="223"/>
      <c r="B177" s="223" t="s">
        <v>408</v>
      </c>
      <c r="C177" s="301" t="s">
        <v>25</v>
      </c>
      <c r="D177" s="301" t="s">
        <v>858</v>
      </c>
      <c r="E177" s="260" t="s">
        <v>887</v>
      </c>
      <c r="F177" s="225"/>
      <c r="G177" s="238"/>
      <c r="H177" s="302">
        <v>0.59</v>
      </c>
      <c r="I177" s="382">
        <v>3804.8695580600001</v>
      </c>
      <c r="J177" s="435">
        <v>-14.868714700000286</v>
      </c>
      <c r="K177" s="382">
        <v>-37.091459999999998</v>
      </c>
      <c r="L177" s="435">
        <v>-89.627073999999993</v>
      </c>
      <c r="M177" s="382">
        <v>3822.7560292399999</v>
      </c>
      <c r="N177" s="435">
        <v>15.901317999999524</v>
      </c>
      <c r="O177" s="382">
        <v>-17.947419800000002</v>
      </c>
      <c r="P177" s="435">
        <v>-73.315810600000006</v>
      </c>
      <c r="Q177" s="232">
        <v>83073441.955514967</v>
      </c>
      <c r="R177" s="303">
        <v>4948870</v>
      </c>
      <c r="S177" s="232">
        <v>11449</v>
      </c>
      <c r="T177" s="304">
        <v>2.1833453338640042E-2</v>
      </c>
      <c r="U177" s="240">
        <v>8.7618669784793129E-4</v>
      </c>
      <c r="V177" s="504"/>
      <c r="W177" s="305">
        <v>17.02</v>
      </c>
      <c r="X177" s="505"/>
      <c r="Y177" s="231">
        <v>1.7843243243243243E-2</v>
      </c>
      <c r="Z177" s="306">
        <v>5.9101649999999993E-3</v>
      </c>
      <c r="AA177" s="231">
        <v>6.2223009999999995E-2</v>
      </c>
      <c r="AB177" s="306">
        <v>0.141903</v>
      </c>
      <c r="AC177" s="231">
        <v>9.2425590000000002E-2</v>
      </c>
    </row>
    <row r="178" spans="1:29">
      <c r="A178" s="223"/>
      <c r="B178" s="223" t="s">
        <v>647</v>
      </c>
      <c r="C178" s="301" t="s">
        <v>25</v>
      </c>
      <c r="D178" s="301" t="s">
        <v>379</v>
      </c>
      <c r="E178" s="260" t="s">
        <v>706</v>
      </c>
      <c r="F178" s="225"/>
      <c r="G178" s="238"/>
      <c r="H178" s="302">
        <v>0.55000000000000004</v>
      </c>
      <c r="I178" s="382">
        <v>73.560483489999996</v>
      </c>
      <c r="J178" s="435">
        <v>-1.8964958000000118</v>
      </c>
      <c r="K178" s="382">
        <v>-2.8976199999999999</v>
      </c>
      <c r="L178" s="435">
        <v>-3.1802359999999998</v>
      </c>
      <c r="M178" s="382">
        <v>73.508319299999997</v>
      </c>
      <c r="N178" s="435">
        <v>-0.70340449999999999</v>
      </c>
      <c r="O178" s="382">
        <v>-1.4690000000000001</v>
      </c>
      <c r="P178" s="435">
        <v>-1.7488587800000002</v>
      </c>
      <c r="Q178" s="232">
        <v>2229234.895</v>
      </c>
      <c r="R178" s="303">
        <v>154002</v>
      </c>
      <c r="S178" s="232">
        <v>708</v>
      </c>
      <c r="T178" s="304">
        <v>3.0304788511933151E-2</v>
      </c>
      <c r="U178" s="240">
        <v>2.4367126421773028E-3</v>
      </c>
      <c r="V178" s="504"/>
      <c r="W178" s="305">
        <v>14.68</v>
      </c>
      <c r="X178" s="505"/>
      <c r="Y178" s="231">
        <v>0.13147138964577657</v>
      </c>
      <c r="Z178" s="306">
        <v>1.3112490000000001E-2</v>
      </c>
      <c r="AA178" s="231">
        <v>-0.24414190000000002</v>
      </c>
      <c r="AB178" s="306">
        <v>0.21495999999999998</v>
      </c>
      <c r="AC178" s="231">
        <v>0.1076777</v>
      </c>
    </row>
    <row r="179" spans="1:29">
      <c r="A179" s="223"/>
      <c r="B179" s="223" t="s">
        <v>626</v>
      </c>
      <c r="C179" s="301" t="s">
        <v>25</v>
      </c>
      <c r="D179" s="301" t="s">
        <v>761</v>
      </c>
      <c r="E179" s="260" t="s">
        <v>768</v>
      </c>
      <c r="F179" s="225"/>
      <c r="G179" s="238"/>
      <c r="H179" s="302">
        <v>0.35</v>
      </c>
      <c r="I179" s="382">
        <v>1761.6259883</v>
      </c>
      <c r="J179" s="435">
        <v>74.955847849999898</v>
      </c>
      <c r="K179" s="382">
        <v>-3.6305010000000002</v>
      </c>
      <c r="L179" s="435">
        <v>123.847088</v>
      </c>
      <c r="M179" s="382">
        <v>1758.4001204000001</v>
      </c>
      <c r="N179" s="435">
        <v>188.49375484000015</v>
      </c>
      <c r="O179" s="382">
        <v>-1.81216496</v>
      </c>
      <c r="P179" s="435">
        <v>121.50384790000004</v>
      </c>
      <c r="Q179" s="232">
        <v>90085063.84799999</v>
      </c>
      <c r="R179" s="303">
        <v>2475645</v>
      </c>
      <c r="S179" s="232">
        <v>9729</v>
      </c>
      <c r="T179" s="304">
        <v>5.1137451676069826E-2</v>
      </c>
      <c r="U179" s="240">
        <v>5.4790496157513711E-4</v>
      </c>
      <c r="V179" s="504"/>
      <c r="W179" s="305">
        <v>37.46</v>
      </c>
      <c r="X179" s="505"/>
      <c r="Y179" s="231">
        <v>6.2959957287773621E-2</v>
      </c>
      <c r="Z179" s="306">
        <v>4.6661080000000001E-2</v>
      </c>
      <c r="AA179" s="231">
        <v>0.11273580000000001</v>
      </c>
      <c r="AB179" s="306">
        <v>0.33524690000000001</v>
      </c>
      <c r="AC179" s="231">
        <v>0.22624320000000001</v>
      </c>
    </row>
    <row r="180" spans="1:29">
      <c r="A180" s="223" t="s">
        <v>966</v>
      </c>
      <c r="B180" s="223" t="s">
        <v>1015</v>
      </c>
      <c r="C180" s="301" t="s">
        <v>25</v>
      </c>
      <c r="D180" s="301" t="s">
        <v>1022</v>
      </c>
      <c r="E180" s="260" t="s">
        <v>1021</v>
      </c>
      <c r="F180" s="225"/>
      <c r="G180" s="238"/>
      <c r="H180" s="302">
        <v>0.38</v>
      </c>
      <c r="I180" s="382">
        <v>154.87622069999998</v>
      </c>
      <c r="J180" s="435">
        <v>0.19758284999999404</v>
      </c>
      <c r="K180" s="382">
        <v>-3.2504019999999998</v>
      </c>
      <c r="L180" s="435">
        <v>90.717146999999997</v>
      </c>
      <c r="M180" s="382">
        <v>154.87622069999998</v>
      </c>
      <c r="N180" s="435">
        <v>22.161640349999978</v>
      </c>
      <c r="O180" s="382">
        <v>6.8358780000000001</v>
      </c>
      <c r="P180" s="435">
        <v>100.11425445</v>
      </c>
      <c r="Q180" s="232">
        <v>14165915.195</v>
      </c>
      <c r="R180" s="303">
        <v>1062890</v>
      </c>
      <c r="S180" s="232">
        <v>1882</v>
      </c>
      <c r="T180" s="304">
        <v>9.1466043857305987E-2</v>
      </c>
      <c r="U180" s="240">
        <v>2.1260335772810557E-3</v>
      </c>
      <c r="V180" s="504"/>
      <c r="W180" s="305">
        <v>13.62</v>
      </c>
      <c r="X180" s="505"/>
      <c r="Y180" s="231">
        <v>9.186725403817915E-2</v>
      </c>
      <c r="Z180" s="306">
        <v>2.3290760000000001E-2</v>
      </c>
      <c r="AA180" s="231">
        <v>0.17134609999999997</v>
      </c>
      <c r="AB180" s="306" t="s">
        <v>170</v>
      </c>
      <c r="AC180" s="231" t="s">
        <v>170</v>
      </c>
    </row>
    <row r="181" spans="1:29">
      <c r="A181" s="223"/>
      <c r="B181" s="223" t="s">
        <v>389</v>
      </c>
      <c r="C181" s="301" t="s">
        <v>25</v>
      </c>
      <c r="D181" s="301" t="s">
        <v>858</v>
      </c>
      <c r="E181" s="260" t="s">
        <v>891</v>
      </c>
      <c r="F181" s="225"/>
      <c r="G181" s="238"/>
      <c r="H181" s="302">
        <v>0.56999999999999995</v>
      </c>
      <c r="I181" s="382">
        <v>83.253988069999991</v>
      </c>
      <c r="J181" s="435">
        <v>5.9690688199999933</v>
      </c>
      <c r="K181" s="382">
        <v>8.4303640000000009</v>
      </c>
      <c r="L181" s="435">
        <v>16.252870999999999</v>
      </c>
      <c r="M181" s="382">
        <v>83.212256159999995</v>
      </c>
      <c r="N181" s="435">
        <v>7.6554931199999903</v>
      </c>
      <c r="O181" s="382">
        <v>8.0299999999999994</v>
      </c>
      <c r="P181" s="435">
        <v>16.166859760000001</v>
      </c>
      <c r="Q181" s="232">
        <v>13949070.599999996</v>
      </c>
      <c r="R181" s="303">
        <v>1651953</v>
      </c>
      <c r="S181" s="232">
        <v>2550</v>
      </c>
      <c r="T181" s="304">
        <v>0.16754837724135943</v>
      </c>
      <c r="U181" s="240">
        <v>2.3070067491292061E-3</v>
      </c>
      <c r="V181" s="504"/>
      <c r="W181" s="305">
        <v>8.0299999999999994</v>
      </c>
      <c r="X181" s="505"/>
      <c r="Y181" s="231">
        <v>4.8961021170610214E-2</v>
      </c>
      <c r="Z181" s="306">
        <v>-2.666667E-2</v>
      </c>
      <c r="AA181" s="231">
        <v>0.18161159999999998</v>
      </c>
      <c r="AB181" s="306">
        <v>8.6988330000000003E-2</v>
      </c>
      <c r="AC181" s="231">
        <v>5.1263280000000001E-2</v>
      </c>
    </row>
    <row r="182" spans="1:29">
      <c r="A182" s="223"/>
      <c r="B182" s="223" t="s">
        <v>382</v>
      </c>
      <c r="C182" s="301" t="s">
        <v>25</v>
      </c>
      <c r="D182" s="301" t="s">
        <v>858</v>
      </c>
      <c r="E182" s="260" t="s">
        <v>1096</v>
      </c>
      <c r="F182" s="225"/>
      <c r="G182" s="238"/>
      <c r="H182" s="302">
        <v>0.56999999999999995</v>
      </c>
      <c r="I182" s="382">
        <v>268.45457697999996</v>
      </c>
      <c r="J182" s="435">
        <v>6.5046545399999616</v>
      </c>
      <c r="K182" s="382">
        <v>6.4130770000000004</v>
      </c>
      <c r="L182" s="435">
        <v>81.516193999999999</v>
      </c>
      <c r="M182" s="382">
        <v>268.10586179999996</v>
      </c>
      <c r="N182" s="435">
        <v>14.20824397999996</v>
      </c>
      <c r="O182" s="382">
        <v>2.2178015799999997</v>
      </c>
      <c r="P182" s="435">
        <v>84.003710720000015</v>
      </c>
      <c r="Q182" s="232">
        <v>38928433.640000008</v>
      </c>
      <c r="R182" s="303">
        <v>4293318</v>
      </c>
      <c r="S182" s="232">
        <v>5742</v>
      </c>
      <c r="T182" s="304">
        <v>0.14500938698057736</v>
      </c>
      <c r="U182" s="240">
        <v>1.632960243788737E-3</v>
      </c>
      <c r="V182" s="504"/>
      <c r="W182" s="305">
        <v>8.8699999999999992</v>
      </c>
      <c r="X182" s="505"/>
      <c r="Y182" s="231">
        <v>4.1403494926719291E-2</v>
      </c>
      <c r="Z182" s="306">
        <v>1.128668E-3</v>
      </c>
      <c r="AA182" s="231">
        <v>0.40185779999999999</v>
      </c>
      <c r="AB182" s="306">
        <v>0.13988509999999998</v>
      </c>
      <c r="AC182" s="231">
        <v>0.17675000000000002</v>
      </c>
    </row>
    <row r="183" spans="1:29">
      <c r="A183" s="223"/>
      <c r="B183" s="223" t="s">
        <v>739</v>
      </c>
      <c r="C183" s="301" t="s">
        <v>25</v>
      </c>
      <c r="D183" s="301" t="s">
        <v>858</v>
      </c>
      <c r="E183" s="260" t="s">
        <v>863</v>
      </c>
      <c r="F183" s="225"/>
      <c r="G183" s="238"/>
      <c r="H183" s="302">
        <v>0.56999999999999995</v>
      </c>
      <c r="I183" s="382">
        <v>37.486824570000003</v>
      </c>
      <c r="J183" s="435">
        <v>-0.41898489000000061</v>
      </c>
      <c r="K183" s="382">
        <v>0</v>
      </c>
      <c r="L183" s="435">
        <v>8.2541100000000007</v>
      </c>
      <c r="M183" s="382">
        <v>37.483402320000003</v>
      </c>
      <c r="N183" s="435">
        <v>8.6309642900000032</v>
      </c>
      <c r="O183" s="382">
        <v>7.6096390500000011</v>
      </c>
      <c r="P183" s="435">
        <v>16.061794070000001</v>
      </c>
      <c r="Q183" s="232">
        <v>4020846.7449999992</v>
      </c>
      <c r="R183" s="303">
        <v>263324</v>
      </c>
      <c r="S183" s="232">
        <v>1148</v>
      </c>
      <c r="T183" s="304">
        <v>0.10726026520309237</v>
      </c>
      <c r="U183" s="240">
        <v>2.6783651557372532E-3</v>
      </c>
      <c r="V183" s="504"/>
      <c r="W183" s="305">
        <v>15.28</v>
      </c>
      <c r="X183" s="505"/>
      <c r="Y183" s="231">
        <v>2.3501701570680631E-2</v>
      </c>
      <c r="Z183" s="306">
        <v>-6.5019510000000006E-3</v>
      </c>
      <c r="AA183" s="231">
        <v>-0.25343300000000002</v>
      </c>
      <c r="AB183" s="306">
        <v>0.21246419999999999</v>
      </c>
      <c r="AC183" s="231" t="s">
        <v>170</v>
      </c>
    </row>
    <row r="184" spans="1:29">
      <c r="A184" s="223"/>
      <c r="B184" s="223" t="s">
        <v>1048</v>
      </c>
      <c r="C184" s="301" t="s">
        <v>25</v>
      </c>
      <c r="D184" s="301" t="s">
        <v>761</v>
      </c>
      <c r="E184" s="260" t="s">
        <v>1051</v>
      </c>
      <c r="F184" s="225"/>
      <c r="G184" s="238"/>
      <c r="H184" s="302">
        <v>0.3</v>
      </c>
      <c r="I184" s="382">
        <v>131.90676888000002</v>
      </c>
      <c r="J184" s="435">
        <v>4.4630072500000004</v>
      </c>
      <c r="K184" s="382">
        <v>1.9548110000000001</v>
      </c>
      <c r="L184" s="435">
        <v>0.48453600000000002</v>
      </c>
      <c r="M184" s="382">
        <v>131.90367792000001</v>
      </c>
      <c r="N184" s="435">
        <v>6.5069037000000032</v>
      </c>
      <c r="O184" s="382">
        <v>1.9079999999999999</v>
      </c>
      <c r="P184" s="435">
        <v>-0.62983755999999869</v>
      </c>
      <c r="Q184" s="232">
        <v>9717371.9604000021</v>
      </c>
      <c r="R184" s="303">
        <v>781428</v>
      </c>
      <c r="S184" s="232">
        <v>1042</v>
      </c>
      <c r="T184" s="304">
        <v>7.3668486029251606E-2</v>
      </c>
      <c r="U184" s="240">
        <v>1.5211968983054641E-3</v>
      </c>
      <c r="V184" s="504"/>
      <c r="W184" s="305">
        <v>12.72</v>
      </c>
      <c r="X184" s="505"/>
      <c r="Y184" s="231">
        <v>5.8835455974842764E-2</v>
      </c>
      <c r="Z184" s="306">
        <v>1.9230769999999998E-2</v>
      </c>
      <c r="AA184" s="231">
        <v>5.7010209999999999E-2</v>
      </c>
      <c r="AB184" s="306" t="s">
        <v>170</v>
      </c>
      <c r="AC184" s="231" t="s">
        <v>170</v>
      </c>
    </row>
    <row r="185" spans="1:29">
      <c r="A185" s="223"/>
      <c r="B185" s="223" t="s">
        <v>246</v>
      </c>
      <c r="C185" s="301" t="s">
        <v>25</v>
      </c>
      <c r="D185" s="301" t="s">
        <v>379</v>
      </c>
      <c r="E185" s="260" t="s">
        <v>688</v>
      </c>
      <c r="F185" s="225"/>
      <c r="G185" s="238"/>
      <c r="H185" s="302">
        <v>0.53</v>
      </c>
      <c r="I185" s="382">
        <v>1503.78052</v>
      </c>
      <c r="J185" s="435">
        <v>-94.207973360000139</v>
      </c>
      <c r="K185" s="382">
        <v>28.078472999999999</v>
      </c>
      <c r="L185" s="435">
        <v>299.14781699999997</v>
      </c>
      <c r="M185" s="382">
        <v>1501.5126499999999</v>
      </c>
      <c r="N185" s="435">
        <v>335.87252420000004</v>
      </c>
      <c r="O185" s="382">
        <v>128.70308</v>
      </c>
      <c r="P185" s="435">
        <v>398.82726005000001</v>
      </c>
      <c r="Q185" s="232">
        <v>139730070.13</v>
      </c>
      <c r="R185" s="303">
        <v>1206463</v>
      </c>
      <c r="S185" s="232">
        <v>24297</v>
      </c>
      <c r="T185" s="304">
        <v>9.2919191512069857E-2</v>
      </c>
      <c r="U185" s="240">
        <v>5.3398694404273772E-4</v>
      </c>
      <c r="V185" s="504"/>
      <c r="W185" s="305">
        <v>110</v>
      </c>
      <c r="X185" s="505"/>
      <c r="Y185" s="231">
        <v>0.16354545454545452</v>
      </c>
      <c r="Z185" s="306">
        <v>-7.5474869999999999E-2</v>
      </c>
      <c r="AA185" s="231">
        <v>0.1322334</v>
      </c>
      <c r="AB185" s="306">
        <v>0.47391039999999995</v>
      </c>
      <c r="AC185" s="231">
        <v>0.27959260000000002</v>
      </c>
    </row>
    <row r="186" spans="1:29">
      <c r="A186" s="223"/>
      <c r="B186" s="223" t="s">
        <v>648</v>
      </c>
      <c r="C186" s="301" t="s">
        <v>25</v>
      </c>
      <c r="D186" s="301" t="s">
        <v>379</v>
      </c>
      <c r="E186" s="260" t="s">
        <v>689</v>
      </c>
      <c r="F186" s="225"/>
      <c r="G186" s="238"/>
      <c r="H186" s="302">
        <v>0.55000000000000004</v>
      </c>
      <c r="I186" s="382">
        <v>75.971427419999998</v>
      </c>
      <c r="J186" s="435">
        <v>2.0861719200000017</v>
      </c>
      <c r="K186" s="382">
        <v>0</v>
      </c>
      <c r="L186" s="435">
        <v>21.230764000000001</v>
      </c>
      <c r="M186" s="382">
        <v>75.82438565999999</v>
      </c>
      <c r="N186" s="435">
        <v>8.8249856099999917</v>
      </c>
      <c r="O186" s="382">
        <v>7.8659999999999997</v>
      </c>
      <c r="P186" s="435">
        <v>28.993933950000002</v>
      </c>
      <c r="Q186" s="232">
        <v>6066758.6300000008</v>
      </c>
      <c r="R186" s="303">
        <v>237311</v>
      </c>
      <c r="S186" s="232">
        <v>942</v>
      </c>
      <c r="T186" s="304">
        <v>7.9855793632263444E-2</v>
      </c>
      <c r="U186" s="240">
        <v>1.7970739994257654E-3</v>
      </c>
      <c r="V186" s="504"/>
      <c r="W186" s="305">
        <v>26.22</v>
      </c>
      <c r="X186" s="505"/>
      <c r="Y186" s="231">
        <v>0.10221205186880244</v>
      </c>
      <c r="Z186" s="306">
        <v>2.8235290000000003E-2</v>
      </c>
      <c r="AA186" s="231">
        <v>4.3441309999999997E-2</v>
      </c>
      <c r="AB186" s="306">
        <v>0.102469</v>
      </c>
      <c r="AC186" s="231">
        <v>6.6894179999999998E-2</v>
      </c>
    </row>
    <row r="187" spans="1:29">
      <c r="A187" s="223"/>
      <c r="B187" s="223" t="s">
        <v>725</v>
      </c>
      <c r="C187" s="301" t="s">
        <v>25</v>
      </c>
      <c r="D187" s="301" t="s">
        <v>379</v>
      </c>
      <c r="E187" s="260" t="s">
        <v>730</v>
      </c>
      <c r="F187" s="225"/>
      <c r="G187" s="238"/>
      <c r="H187" s="302">
        <v>0.65</v>
      </c>
      <c r="I187" s="382">
        <v>64.240758400000004</v>
      </c>
      <c r="J187" s="435">
        <v>-3.770430559999995</v>
      </c>
      <c r="K187" s="382">
        <v>1.8645799999999999</v>
      </c>
      <c r="L187" s="435">
        <v>13.932461</v>
      </c>
      <c r="M187" s="382">
        <v>64.239793800000001</v>
      </c>
      <c r="N187" s="435">
        <v>2.7147898499999941</v>
      </c>
      <c r="O187" s="382">
        <v>5.46</v>
      </c>
      <c r="P187" s="435">
        <v>17.523510429999998</v>
      </c>
      <c r="Q187" s="232">
        <v>5585538.3499999996</v>
      </c>
      <c r="R187" s="303">
        <v>298339</v>
      </c>
      <c r="S187" s="232">
        <v>700</v>
      </c>
      <c r="T187" s="304">
        <v>8.6946955314898641E-2</v>
      </c>
      <c r="U187" s="240">
        <v>2.6298361396532373E-3</v>
      </c>
      <c r="V187" s="504"/>
      <c r="W187" s="305">
        <v>18.2</v>
      </c>
      <c r="X187" s="505"/>
      <c r="Y187" s="231">
        <v>3.241758241758242E-2</v>
      </c>
      <c r="Z187" s="306">
        <v>-8.2198689999999991E-2</v>
      </c>
      <c r="AA187" s="231">
        <v>-0.2252719</v>
      </c>
      <c r="AB187" s="306">
        <v>4.6732709999999997E-2</v>
      </c>
      <c r="AC187" s="231" t="s">
        <v>170</v>
      </c>
    </row>
    <row r="188" spans="1:29">
      <c r="A188" s="223"/>
      <c r="B188" s="223" t="s">
        <v>1213</v>
      </c>
      <c r="C188" s="301" t="s">
        <v>25</v>
      </c>
      <c r="D188" s="301" t="s">
        <v>379</v>
      </c>
      <c r="E188" s="260" t="s">
        <v>1221</v>
      </c>
      <c r="F188" s="225"/>
      <c r="G188" s="238"/>
      <c r="H188" s="302">
        <v>0.75</v>
      </c>
      <c r="I188" s="382">
        <v>15.188974549999999</v>
      </c>
      <c r="J188" s="435">
        <v>-8.816818999999948E-2</v>
      </c>
      <c r="K188" s="382">
        <v>0</v>
      </c>
      <c r="L188" s="435">
        <v>4.8079000000000001</v>
      </c>
      <c r="M188" s="382">
        <v>15.093731849999999</v>
      </c>
      <c r="N188" s="435">
        <v>3.186011999999918E-2</v>
      </c>
      <c r="O188" s="382">
        <v>0</v>
      </c>
      <c r="P188" s="435">
        <v>4.7945990099999998</v>
      </c>
      <c r="Q188" s="232">
        <v>345518.23499999999</v>
      </c>
      <c r="R188" s="303">
        <v>18172</v>
      </c>
      <c r="S188" s="232">
        <v>89</v>
      </c>
      <c r="T188" s="304">
        <v>2.2747963258651981E-2</v>
      </c>
      <c r="U188" s="240">
        <v>3.9319990112687544E-3</v>
      </c>
      <c r="V188" s="504"/>
      <c r="W188" s="305">
        <v>18.98</v>
      </c>
      <c r="X188" s="505"/>
      <c r="Y188" s="231">
        <v>4.741833508956796E-3</v>
      </c>
      <c r="Z188" s="306">
        <v>-4.1972720000000002E-3</v>
      </c>
      <c r="AA188" s="231">
        <v>-4.381782E-2</v>
      </c>
      <c r="AB188" s="306" t="s">
        <v>170</v>
      </c>
      <c r="AC188" s="231" t="s">
        <v>170</v>
      </c>
    </row>
    <row r="189" spans="1:29">
      <c r="A189" s="223"/>
      <c r="B189" s="223" t="s">
        <v>1271</v>
      </c>
      <c r="C189" s="501" t="s">
        <v>25</v>
      </c>
      <c r="D189" s="301" t="s">
        <v>379</v>
      </c>
      <c r="E189" s="260" t="s">
        <v>1281</v>
      </c>
      <c r="F189" s="225"/>
      <c r="G189" s="238"/>
      <c r="H189" s="302">
        <v>0.4</v>
      </c>
      <c r="I189" s="382">
        <v>16.281687129999998</v>
      </c>
      <c r="J189" s="435">
        <v>1.1075465099999979</v>
      </c>
      <c r="K189" s="382">
        <v>0</v>
      </c>
      <c r="L189" s="435">
        <v>5.4051340000000003</v>
      </c>
      <c r="M189" s="382">
        <v>16.227662129999999</v>
      </c>
      <c r="N189" s="435">
        <v>1.3441700699999983</v>
      </c>
      <c r="O189" s="382">
        <v>0</v>
      </c>
      <c r="P189" s="435">
        <v>5.2695170599999992</v>
      </c>
      <c r="Q189" s="232">
        <v>974067.32000000018</v>
      </c>
      <c r="R189" s="303">
        <v>47849</v>
      </c>
      <c r="S189" s="232">
        <v>140</v>
      </c>
      <c r="T189" s="304">
        <v>5.9825945076982953E-2</v>
      </c>
      <c r="U189" s="240">
        <v>5.9864209708805419E-3</v>
      </c>
      <c r="V189" s="504"/>
      <c r="W189" s="305">
        <v>21.61</v>
      </c>
      <c r="X189" s="505"/>
      <c r="Y189" s="231">
        <v>3.3780657103192967E-2</v>
      </c>
      <c r="Z189" s="306">
        <v>7.2989079999999998E-2</v>
      </c>
      <c r="AA189" s="231">
        <v>6.1572519999999999E-2</v>
      </c>
      <c r="AB189" s="306" t="s">
        <v>170</v>
      </c>
      <c r="AC189" s="231" t="s">
        <v>170</v>
      </c>
    </row>
    <row r="190" spans="1:29">
      <c r="A190" s="223" t="s">
        <v>966</v>
      </c>
      <c r="B190" s="223" t="s">
        <v>642</v>
      </c>
      <c r="C190" s="301" t="s">
        <v>25</v>
      </c>
      <c r="D190" s="301" t="s">
        <v>858</v>
      </c>
      <c r="E190" s="260" t="s">
        <v>870</v>
      </c>
      <c r="F190" s="225"/>
      <c r="G190" s="238"/>
      <c r="H190" s="302">
        <v>0.62</v>
      </c>
      <c r="I190" s="382">
        <v>725.03559126000016</v>
      </c>
      <c r="J190" s="435">
        <v>-15.88897619999981</v>
      </c>
      <c r="K190" s="382">
        <v>-3.2002329999999999</v>
      </c>
      <c r="L190" s="435">
        <v>-11.909284</v>
      </c>
      <c r="M190" s="382">
        <v>725.46121566000011</v>
      </c>
      <c r="N190" s="435">
        <v>4.2444145299999718</v>
      </c>
      <c r="O190" s="382">
        <v>-1.8909000000000002</v>
      </c>
      <c r="P190" s="435">
        <v>-13.746230030000001</v>
      </c>
      <c r="Q190" s="232">
        <v>17233850.322375003</v>
      </c>
      <c r="R190" s="303">
        <v>1005914</v>
      </c>
      <c r="S190" s="232">
        <v>1853</v>
      </c>
      <c r="T190" s="304">
        <v>2.376966114508286E-2</v>
      </c>
      <c r="U190" s="240">
        <v>1.4038202443277116E-3</v>
      </c>
      <c r="V190" s="504"/>
      <c r="W190" s="305">
        <v>17.190000000000001</v>
      </c>
      <c r="X190" s="505"/>
      <c r="Y190" s="231">
        <v>2.0642931937172773E-2</v>
      </c>
      <c r="Z190" s="306">
        <v>-1.715266E-2</v>
      </c>
      <c r="AA190" s="231">
        <v>0.1427397</v>
      </c>
      <c r="AB190" s="306">
        <v>0.1677881</v>
      </c>
      <c r="AC190" s="231">
        <v>8.3982069999999992E-2</v>
      </c>
    </row>
    <row r="191" spans="1:29">
      <c r="A191" s="223" t="s">
        <v>966</v>
      </c>
      <c r="B191" s="223" t="s">
        <v>638</v>
      </c>
      <c r="C191" s="301" t="s">
        <v>25</v>
      </c>
      <c r="D191" s="301" t="s">
        <v>858</v>
      </c>
      <c r="E191" s="260" t="s">
        <v>871</v>
      </c>
      <c r="F191" s="225"/>
      <c r="G191" s="238"/>
      <c r="H191" s="302">
        <v>0.38</v>
      </c>
      <c r="I191" s="382">
        <v>141.92248288000002</v>
      </c>
      <c r="J191" s="435">
        <v>-3.5153916799999774</v>
      </c>
      <c r="K191" s="382">
        <v>-1.7604470000000001</v>
      </c>
      <c r="L191" s="435">
        <v>13.547631000000001</v>
      </c>
      <c r="M191" s="382">
        <v>141.91381478</v>
      </c>
      <c r="N191" s="435">
        <v>-0.53453685999998446</v>
      </c>
      <c r="O191" s="382">
        <v>-4.4225000000000003</v>
      </c>
      <c r="P191" s="435">
        <v>10.992621440000001</v>
      </c>
      <c r="Q191" s="232">
        <v>5356602.6700000009</v>
      </c>
      <c r="R191" s="303">
        <v>154123</v>
      </c>
      <c r="S191" s="232">
        <v>837</v>
      </c>
      <c r="T191" s="304">
        <v>3.7743157823198308E-2</v>
      </c>
      <c r="U191" s="240">
        <v>2.6714115591252737E-3</v>
      </c>
      <c r="V191" s="504"/>
      <c r="W191" s="305">
        <v>35.380000000000003</v>
      </c>
      <c r="X191" s="505"/>
      <c r="Y191" s="231">
        <v>4.0588496325607681E-2</v>
      </c>
      <c r="Z191" s="306">
        <v>-1.2007820000000001E-2</v>
      </c>
      <c r="AA191" s="231">
        <v>0.1538968</v>
      </c>
      <c r="AB191" s="306">
        <v>0.17549090000000001</v>
      </c>
      <c r="AC191" s="231">
        <v>8.7442300000000001E-2</v>
      </c>
    </row>
    <row r="192" spans="1:29">
      <c r="A192" s="223" t="s">
        <v>966</v>
      </c>
      <c r="B192" s="223" t="s">
        <v>1496</v>
      </c>
      <c r="C192" s="301" t="s">
        <v>25</v>
      </c>
      <c r="D192" s="301"/>
      <c r="E192" s="260" t="s">
        <v>1497</v>
      </c>
      <c r="F192" s="225"/>
      <c r="G192" s="238"/>
      <c r="H192" s="302">
        <v>0.17</v>
      </c>
      <c r="I192" s="382">
        <v>0.90475000000000005</v>
      </c>
      <c r="J192" s="435">
        <v>0.90475000000000005</v>
      </c>
      <c r="K192" s="382">
        <v>0.87504400000000004</v>
      </c>
      <c r="L192" s="435">
        <v>0.87504400000000004</v>
      </c>
      <c r="M192" s="382">
        <v>0.90475000000000005</v>
      </c>
      <c r="N192" s="435">
        <v>-373.29936536000002</v>
      </c>
      <c r="O192" s="382">
        <v>0.90475000000000005</v>
      </c>
      <c r="P192" s="435">
        <v>0.90475000000000005</v>
      </c>
      <c r="Q192" s="232">
        <v>323862</v>
      </c>
      <c r="R192" s="303">
        <v>31400</v>
      </c>
      <c r="S192" s="232">
        <v>8</v>
      </c>
      <c r="T192" s="304">
        <v>0.35795744680851066</v>
      </c>
      <c r="U192" s="240">
        <v>6.582575111380112E-3</v>
      </c>
      <c r="V192" s="504"/>
      <c r="W192" s="305">
        <v>10.34</v>
      </c>
      <c r="X192" s="505"/>
      <c r="Y192" s="231">
        <v>0</v>
      </c>
      <c r="Z192" s="306">
        <v>3.4000000000000002E-2</v>
      </c>
      <c r="AA192" s="231" t="s">
        <v>170</v>
      </c>
      <c r="AB192" s="306" t="s">
        <v>170</v>
      </c>
      <c r="AC192" s="231" t="s">
        <v>170</v>
      </c>
    </row>
    <row r="193" spans="1:34">
      <c r="A193" s="223" t="s">
        <v>966</v>
      </c>
      <c r="B193" s="223" t="s">
        <v>1495</v>
      </c>
      <c r="C193" s="301" t="s">
        <v>25</v>
      </c>
      <c r="D193" s="301"/>
      <c r="E193" s="260" t="s">
        <v>1498</v>
      </c>
      <c r="F193" s="225"/>
      <c r="G193" s="238"/>
      <c r="H193" s="302">
        <v>0.19</v>
      </c>
      <c r="I193" s="382">
        <v>0.91262500000000002</v>
      </c>
      <c r="J193" s="435">
        <v>0.91262500000000002</v>
      </c>
      <c r="K193" s="382">
        <v>0.87505299999999997</v>
      </c>
      <c r="L193" s="435">
        <v>0.87505299999999997</v>
      </c>
      <c r="M193" s="382">
        <v>0.91262500000000002</v>
      </c>
      <c r="N193" s="435">
        <v>-373.29149136000001</v>
      </c>
      <c r="O193" s="382">
        <v>0.91262500000000002</v>
      </c>
      <c r="P193" s="435">
        <v>0.91262500000000002</v>
      </c>
      <c r="Q193" s="232">
        <v>592150.54</v>
      </c>
      <c r="R193" s="303">
        <v>57328</v>
      </c>
      <c r="S193" s="232">
        <v>33</v>
      </c>
      <c r="T193" s="304">
        <v>0.64884321599780859</v>
      </c>
      <c r="U193" s="240">
        <v>4.9002600932512037E-3</v>
      </c>
      <c r="V193" s="504"/>
      <c r="W193" s="305">
        <v>10.46</v>
      </c>
      <c r="X193" s="505"/>
      <c r="Y193" s="231">
        <v>0</v>
      </c>
      <c r="Z193" s="306">
        <v>6.1928940000000002E-2</v>
      </c>
      <c r="AA193" s="231" t="s">
        <v>170</v>
      </c>
      <c r="AB193" s="306" t="s">
        <v>170</v>
      </c>
      <c r="AC193" s="231" t="s">
        <v>170</v>
      </c>
    </row>
    <row r="194" spans="1:34">
      <c r="A194" s="223"/>
      <c r="B194" s="223" t="s">
        <v>560</v>
      </c>
      <c r="C194" s="301" t="s">
        <v>25</v>
      </c>
      <c r="D194" s="301" t="s">
        <v>858</v>
      </c>
      <c r="E194" s="260" t="s">
        <v>1298</v>
      </c>
      <c r="F194" s="225"/>
      <c r="G194" s="238"/>
      <c r="H194" s="302">
        <v>0.39</v>
      </c>
      <c r="I194" s="382">
        <v>107.09141131</v>
      </c>
      <c r="J194" s="435">
        <v>2.9409392200000135</v>
      </c>
      <c r="K194" s="382">
        <v>2.9925290000000002</v>
      </c>
      <c r="L194" s="435">
        <v>42.570374000000001</v>
      </c>
      <c r="M194" s="382">
        <v>107.00457011</v>
      </c>
      <c r="N194" s="435">
        <v>4.7542808599999997</v>
      </c>
      <c r="O194" s="382">
        <v>4.5523049799999997</v>
      </c>
      <c r="P194" s="435">
        <v>43.899804049999993</v>
      </c>
      <c r="Q194" s="232">
        <v>5596134.6550000012</v>
      </c>
      <c r="R194" s="303">
        <v>277586</v>
      </c>
      <c r="S194" s="232">
        <v>1934</v>
      </c>
      <c r="T194" s="304">
        <v>5.2255681259076321E-2</v>
      </c>
      <c r="U194" s="240">
        <v>1.4439884922524651E-3</v>
      </c>
      <c r="V194" s="504"/>
      <c r="W194" s="305">
        <v>20.29</v>
      </c>
      <c r="X194" s="505"/>
      <c r="Y194" s="231">
        <v>5.0307885657959593E-2</v>
      </c>
      <c r="Z194" s="306">
        <v>-9.8473660000000015E-4</v>
      </c>
      <c r="AA194" s="231">
        <v>0.1097668</v>
      </c>
      <c r="AB194" s="306">
        <v>0.1641031</v>
      </c>
      <c r="AC194" s="231">
        <v>0.1197136</v>
      </c>
    </row>
    <row r="195" spans="1:34" s="355" customFormat="1">
      <c r="A195" s="223"/>
      <c r="B195" s="223" t="s">
        <v>784</v>
      </c>
      <c r="C195" s="301" t="s">
        <v>25</v>
      </c>
      <c r="D195" s="301" t="s">
        <v>761</v>
      </c>
      <c r="E195" s="260" t="s">
        <v>786</v>
      </c>
      <c r="F195" s="225"/>
      <c r="G195" s="238"/>
      <c r="H195" s="302">
        <v>0.69</v>
      </c>
      <c r="I195" s="382">
        <v>12.023328200000002</v>
      </c>
      <c r="J195" s="435">
        <v>-1.1359833499999996</v>
      </c>
      <c r="K195" s="382">
        <v>0</v>
      </c>
      <c r="L195" s="435">
        <v>8.7398050000000005</v>
      </c>
      <c r="M195" s="382">
        <v>12.022371400000001</v>
      </c>
      <c r="N195" s="435">
        <v>1.3408344000000003</v>
      </c>
      <c r="O195" s="382">
        <v>1.196</v>
      </c>
      <c r="P195" s="435">
        <v>9.684587800000001</v>
      </c>
      <c r="Q195" s="232">
        <v>1875353.1599999997</v>
      </c>
      <c r="R195" s="303">
        <v>151715</v>
      </c>
      <c r="S195" s="232">
        <v>686</v>
      </c>
      <c r="T195" s="304">
        <v>0.15597620964883913</v>
      </c>
      <c r="U195" s="240">
        <v>3.7442471760619563E-3</v>
      </c>
      <c r="V195" s="504"/>
      <c r="W195" s="305">
        <v>11.96</v>
      </c>
      <c r="X195" s="505"/>
      <c r="Y195" s="231">
        <v>9.401070234113712E-2</v>
      </c>
      <c r="Z195" s="306">
        <v>-8.77193E-2</v>
      </c>
      <c r="AA195" s="231">
        <v>0.16808480000000001</v>
      </c>
      <c r="AB195" s="306">
        <v>0.16805349999999999</v>
      </c>
      <c r="AC195" s="231" t="s">
        <v>170</v>
      </c>
      <c r="AD195" s="248"/>
      <c r="AH195" s="400"/>
    </row>
    <row r="196" spans="1:34" s="355" customFormat="1">
      <c r="A196" s="223"/>
      <c r="B196" s="223" t="s">
        <v>1058</v>
      </c>
      <c r="C196" s="301" t="s">
        <v>1206</v>
      </c>
      <c r="D196" s="301" t="s">
        <v>858</v>
      </c>
      <c r="E196" s="260" t="s">
        <v>1057</v>
      </c>
      <c r="F196" s="225"/>
      <c r="G196" s="238"/>
      <c r="H196" s="302">
        <v>0.5</v>
      </c>
      <c r="I196" s="382">
        <v>86.161720479999985</v>
      </c>
      <c r="J196" s="435">
        <v>4.1474132599999907</v>
      </c>
      <c r="K196" s="382">
        <v>-2.9270130000000001</v>
      </c>
      <c r="L196" s="435">
        <v>26.324628000000001</v>
      </c>
      <c r="M196" s="382">
        <v>88.147669279999988</v>
      </c>
      <c r="N196" s="435">
        <v>9.4930903399999895</v>
      </c>
      <c r="O196" s="382">
        <v>1.0119999999999998</v>
      </c>
      <c r="P196" s="435">
        <v>30.426424699999998</v>
      </c>
      <c r="Q196" s="232">
        <v>9360174.3149999976</v>
      </c>
      <c r="R196" s="303">
        <v>242743</v>
      </c>
      <c r="S196" s="232">
        <v>2848</v>
      </c>
      <c r="T196" s="304">
        <v>0.10863495137812038</v>
      </c>
      <c r="U196" s="240">
        <v>9.9004144751727399E-4</v>
      </c>
      <c r="V196" s="504"/>
      <c r="W196" s="305">
        <v>40.479999999999997</v>
      </c>
      <c r="X196" s="505"/>
      <c r="Y196" s="231">
        <v>1.4323196640316206E-2</v>
      </c>
      <c r="Z196" s="306">
        <v>8.7587319999999996E-2</v>
      </c>
      <c r="AA196" s="231">
        <v>0.23019100000000001</v>
      </c>
      <c r="AB196" s="306" t="s">
        <v>170</v>
      </c>
      <c r="AC196" s="231" t="s">
        <v>170</v>
      </c>
      <c r="AD196" s="248"/>
      <c r="AH196" s="400"/>
    </row>
    <row r="197" spans="1:34">
      <c r="A197" s="223"/>
      <c r="B197" s="223" t="s">
        <v>971</v>
      </c>
      <c r="C197" s="301" t="s">
        <v>25</v>
      </c>
      <c r="D197" s="301" t="s">
        <v>761</v>
      </c>
      <c r="E197" s="260" t="s">
        <v>977</v>
      </c>
      <c r="F197" s="225"/>
      <c r="G197" s="238"/>
      <c r="H197" s="302">
        <v>0.56999999999999995</v>
      </c>
      <c r="I197" s="382">
        <v>284.42686762</v>
      </c>
      <c r="J197" s="435">
        <v>13.260033099999964</v>
      </c>
      <c r="K197" s="382">
        <v>1.6838649999999999</v>
      </c>
      <c r="L197" s="435">
        <v>85.656499999999994</v>
      </c>
      <c r="M197" s="382">
        <v>284.34502412000001</v>
      </c>
      <c r="N197" s="435">
        <v>31.569474569999993</v>
      </c>
      <c r="O197" s="382">
        <v>8.5606244199999999</v>
      </c>
      <c r="P197" s="435">
        <v>90.47261159</v>
      </c>
      <c r="Q197" s="232">
        <v>15089892.224999996</v>
      </c>
      <c r="R197" s="303">
        <v>903960</v>
      </c>
      <c r="S197" s="232">
        <v>3682</v>
      </c>
      <c r="T197" s="304">
        <v>5.3053680727379079E-2</v>
      </c>
      <c r="U197" s="240">
        <v>1.2035767132302635E-3</v>
      </c>
      <c r="V197" s="504"/>
      <c r="W197" s="305">
        <v>17.14</v>
      </c>
      <c r="X197" s="505"/>
      <c r="Y197" s="231">
        <v>4.6940256709451574E-2</v>
      </c>
      <c r="Z197" s="306">
        <v>4.2579070000000004E-2</v>
      </c>
      <c r="AA197" s="231">
        <v>0.249254</v>
      </c>
      <c r="AB197" s="306" t="s">
        <v>170</v>
      </c>
      <c r="AC197" s="231" t="s">
        <v>170</v>
      </c>
    </row>
    <row r="198" spans="1:34">
      <c r="A198" s="223"/>
      <c r="B198" s="223" t="s">
        <v>392</v>
      </c>
      <c r="C198" s="301" t="s">
        <v>25</v>
      </c>
      <c r="D198" s="301" t="s">
        <v>858</v>
      </c>
      <c r="E198" s="260" t="s">
        <v>889</v>
      </c>
      <c r="F198" s="225"/>
      <c r="G198" s="238"/>
      <c r="H198" s="302">
        <v>0.67</v>
      </c>
      <c r="I198" s="382">
        <v>1691.9031696000002</v>
      </c>
      <c r="J198" s="435">
        <v>101.9894164000001</v>
      </c>
      <c r="K198" s="382">
        <v>-2.4194810000000002</v>
      </c>
      <c r="L198" s="435">
        <v>-22.656084</v>
      </c>
      <c r="M198" s="382">
        <v>1690.6809636</v>
      </c>
      <c r="N198" s="435">
        <v>164.23149432000017</v>
      </c>
      <c r="O198" s="382">
        <v>-32.132151</v>
      </c>
      <c r="P198" s="435">
        <v>-49.145082740000014</v>
      </c>
      <c r="Q198" s="232">
        <v>54802634.754999988</v>
      </c>
      <c r="R198" s="303">
        <v>3094627</v>
      </c>
      <c r="S198" s="232">
        <v>13086</v>
      </c>
      <c r="T198" s="304">
        <v>3.2391117730429235E-2</v>
      </c>
      <c r="U198" s="240">
        <v>9.2826084850349585E-4</v>
      </c>
      <c r="V198" s="504"/>
      <c r="W198" s="305">
        <v>18.600000000000001</v>
      </c>
      <c r="X198" s="505"/>
      <c r="Y198" s="231">
        <v>3.3101182795698916E-2</v>
      </c>
      <c r="Z198" s="306">
        <v>6.5902580000000002E-2</v>
      </c>
      <c r="AA198" s="231">
        <v>0.2625072</v>
      </c>
      <c r="AB198" s="306">
        <v>0.27520790000000001</v>
      </c>
      <c r="AC198" s="231">
        <v>0.16539390000000001</v>
      </c>
    </row>
    <row r="199" spans="1:34">
      <c r="A199" s="223"/>
      <c r="B199" s="223" t="s">
        <v>719</v>
      </c>
      <c r="C199" s="301" t="s">
        <v>25</v>
      </c>
      <c r="D199" s="301" t="s">
        <v>761</v>
      </c>
      <c r="E199" s="260" t="s">
        <v>766</v>
      </c>
      <c r="F199" s="225"/>
      <c r="G199" s="238"/>
      <c r="H199" s="302">
        <v>0.69</v>
      </c>
      <c r="I199" s="382">
        <v>45.583449600000002</v>
      </c>
      <c r="J199" s="435">
        <v>2.5859841599999966</v>
      </c>
      <c r="K199" s="382">
        <v>0</v>
      </c>
      <c r="L199" s="435">
        <v>-6.6011090000000001</v>
      </c>
      <c r="M199" s="382">
        <v>45.539145600000005</v>
      </c>
      <c r="N199" s="435">
        <v>5.2545168000000047</v>
      </c>
      <c r="O199" s="382">
        <v>0</v>
      </c>
      <c r="P199" s="435">
        <v>-5.9517363299999992</v>
      </c>
      <c r="Q199" s="232">
        <v>2623611.0350000001</v>
      </c>
      <c r="R199" s="303">
        <v>260596</v>
      </c>
      <c r="S199" s="232">
        <v>949</v>
      </c>
      <c r="T199" s="304">
        <v>5.7556219593349951E-2</v>
      </c>
      <c r="U199" s="240">
        <v>2.9271490735430354E-3</v>
      </c>
      <c r="V199" s="504"/>
      <c r="W199" s="305">
        <v>10.4</v>
      </c>
      <c r="X199" s="505"/>
      <c r="Y199" s="231">
        <v>7.4702884615384605E-3</v>
      </c>
      <c r="Z199" s="306">
        <v>6.0142710000000002E-2</v>
      </c>
      <c r="AA199" s="231">
        <v>0.54899149999999997</v>
      </c>
      <c r="AB199" s="306">
        <v>0.2222478</v>
      </c>
      <c r="AC199" s="231">
        <v>9.6380939999999998E-3</v>
      </c>
    </row>
    <row r="200" spans="1:34">
      <c r="A200" s="223"/>
      <c r="B200" s="223" t="s">
        <v>649</v>
      </c>
      <c r="C200" s="301" t="s">
        <v>25</v>
      </c>
      <c r="D200" s="301" t="s">
        <v>379</v>
      </c>
      <c r="E200" s="260" t="s">
        <v>691</v>
      </c>
      <c r="F200" s="225"/>
      <c r="G200" s="238"/>
      <c r="H200" s="302">
        <v>0.45</v>
      </c>
      <c r="I200" s="382">
        <v>59.487424920000002</v>
      </c>
      <c r="J200" s="435">
        <v>2.1356320500000043</v>
      </c>
      <c r="K200" s="382">
        <v>2.3039200000000002</v>
      </c>
      <c r="L200" s="435">
        <v>9.4555260000000008</v>
      </c>
      <c r="M200" s="382">
        <v>59.318051760000003</v>
      </c>
      <c r="N200" s="435">
        <v>7.4232044000000057</v>
      </c>
      <c r="O200" s="382">
        <v>6.5345940000000002</v>
      </c>
      <c r="P200" s="435">
        <v>13.613551879999999</v>
      </c>
      <c r="Q200" s="232">
        <v>3861490.1650000005</v>
      </c>
      <c r="R200" s="303">
        <v>329838</v>
      </c>
      <c r="S200" s="232">
        <v>533</v>
      </c>
      <c r="T200" s="304">
        <v>6.4912713404438285E-2</v>
      </c>
      <c r="U200" s="240">
        <v>2.3655061948357516E-3</v>
      </c>
      <c r="V200" s="504"/>
      <c r="W200" s="305">
        <v>11.88</v>
      </c>
      <c r="X200" s="505"/>
      <c r="Y200" s="231">
        <v>3.3670033670033669E-3</v>
      </c>
      <c r="Z200" s="306">
        <v>-4.1911150000000005E-3</v>
      </c>
      <c r="AA200" s="231">
        <v>5.4968400000000001E-2</v>
      </c>
      <c r="AB200" s="306">
        <v>6.3477339999999993E-2</v>
      </c>
      <c r="AC200" s="231">
        <v>-3.8088530000000002E-4</v>
      </c>
    </row>
    <row r="201" spans="1:34">
      <c r="A201" s="223"/>
      <c r="B201" s="223" t="s">
        <v>1380</v>
      </c>
      <c r="C201" s="301" t="s">
        <v>25</v>
      </c>
      <c r="D201" s="301" t="s">
        <v>761</v>
      </c>
      <c r="E201" s="260" t="s">
        <v>1396</v>
      </c>
      <c r="F201" s="225"/>
      <c r="G201" s="238"/>
      <c r="H201" s="302">
        <v>0.56999999999999995</v>
      </c>
      <c r="I201" s="382">
        <v>6.0186000000000002</v>
      </c>
      <c r="J201" s="435">
        <v>6.7199999999999996E-2</v>
      </c>
      <c r="K201" s="382">
        <v>0</v>
      </c>
      <c r="L201" s="435">
        <v>7.1725079999999997</v>
      </c>
      <c r="M201" s="382">
        <v>6.0186000000000002</v>
      </c>
      <c r="N201" s="435">
        <v>0.92820000000000003</v>
      </c>
      <c r="O201" s="382">
        <v>0.85980000000000001</v>
      </c>
      <c r="P201" s="435">
        <v>7.6394000000000002</v>
      </c>
      <c r="Q201" s="232">
        <v>823225.19</v>
      </c>
      <c r="R201" s="303">
        <v>19365</v>
      </c>
      <c r="S201" s="232">
        <v>291</v>
      </c>
      <c r="T201" s="304">
        <v>0.13678017977602763</v>
      </c>
      <c r="U201" s="240">
        <v>6.3197846358541976E-3</v>
      </c>
      <c r="V201" s="504"/>
      <c r="W201" s="305">
        <v>42.99</v>
      </c>
      <c r="X201" s="505"/>
      <c r="Y201" s="231">
        <v>2.2203070481507325E-3</v>
      </c>
      <c r="Z201" s="306">
        <v>1.129146E-2</v>
      </c>
      <c r="AA201" s="231" t="s">
        <v>170</v>
      </c>
      <c r="AB201" s="306" t="s">
        <v>170</v>
      </c>
      <c r="AC201" s="231" t="s">
        <v>170</v>
      </c>
    </row>
    <row r="202" spans="1:34">
      <c r="A202" s="223"/>
      <c r="B202" s="223" t="s">
        <v>1333</v>
      </c>
      <c r="C202" s="301" t="s">
        <v>25</v>
      </c>
      <c r="D202" s="301" t="s">
        <v>1354</v>
      </c>
      <c r="E202" s="260" t="s">
        <v>1355</v>
      </c>
      <c r="F202" s="225"/>
      <c r="G202" s="238"/>
      <c r="H202" s="302">
        <v>0.19</v>
      </c>
      <c r="I202" s="382">
        <v>31.463376</v>
      </c>
      <c r="J202" s="435">
        <v>2.3998020000000002</v>
      </c>
      <c r="K202" s="382">
        <v>-0.69379500000000005</v>
      </c>
      <c r="L202" s="435">
        <v>7.3652069999999998</v>
      </c>
      <c r="M202" s="382">
        <v>31.451850239999999</v>
      </c>
      <c r="N202" s="435">
        <v>4.227799039999999</v>
      </c>
      <c r="O202" s="382">
        <v>0.89065728</v>
      </c>
      <c r="P202" s="435">
        <v>30.973127820000002</v>
      </c>
      <c r="Q202" s="232">
        <v>1795771.635</v>
      </c>
      <c r="R202" s="303">
        <v>133662</v>
      </c>
      <c r="S202" s="232">
        <v>233</v>
      </c>
      <c r="T202" s="304">
        <v>5.7074982513001783E-2</v>
      </c>
      <c r="U202" s="240">
        <v>3.6482233740867953E-3</v>
      </c>
      <c r="V202" s="504"/>
      <c r="W202" s="305">
        <v>13.92</v>
      </c>
      <c r="X202" s="505"/>
      <c r="Y202" s="231">
        <v>1.6982902298850574E-2</v>
      </c>
      <c r="Z202" s="306">
        <v>0.10651830000000001</v>
      </c>
      <c r="AA202" s="231">
        <v>0.11061059999999999</v>
      </c>
      <c r="AB202" s="306" t="s">
        <v>170</v>
      </c>
      <c r="AC202" s="231" t="s">
        <v>170</v>
      </c>
    </row>
    <row r="203" spans="1:34">
      <c r="A203" s="223" t="s">
        <v>966</v>
      </c>
      <c r="B203" s="223" t="s">
        <v>923</v>
      </c>
      <c r="C203" s="301" t="s">
        <v>25</v>
      </c>
      <c r="D203" s="301" t="s">
        <v>379</v>
      </c>
      <c r="E203" s="260" t="s">
        <v>1270</v>
      </c>
      <c r="F203" s="225"/>
      <c r="G203" s="238"/>
      <c r="H203" s="302">
        <v>0.43</v>
      </c>
      <c r="I203" s="382">
        <v>164.40126767999999</v>
      </c>
      <c r="J203" s="435">
        <v>3.3905320799999834</v>
      </c>
      <c r="K203" s="382">
        <v>6.3497199999999996</v>
      </c>
      <c r="L203" s="435">
        <v>106.386235</v>
      </c>
      <c r="M203" s="382">
        <v>164.40126767999999</v>
      </c>
      <c r="N203" s="435">
        <v>26.586227279999971</v>
      </c>
      <c r="O203" s="382">
        <v>23.166</v>
      </c>
      <c r="P203" s="435">
        <v>126.35156050000001</v>
      </c>
      <c r="Q203" s="232">
        <v>14311278.430000002</v>
      </c>
      <c r="R203" s="303">
        <v>334339</v>
      </c>
      <c r="S203" s="232">
        <v>1669</v>
      </c>
      <c r="T203" s="304">
        <v>8.7050900713589952E-2</v>
      </c>
      <c r="U203" s="240">
        <v>1.5622123492192814E-3</v>
      </c>
      <c r="V203" s="504"/>
      <c r="W203" s="305">
        <v>42.12</v>
      </c>
      <c r="X203" s="505"/>
      <c r="Y203" s="231">
        <v>0.17046533713200379</v>
      </c>
      <c r="Z203" s="306">
        <v>-1.8410629999999997E-2</v>
      </c>
      <c r="AA203" s="231">
        <v>0.58935459999999995</v>
      </c>
      <c r="AB203" s="306" t="s">
        <v>170</v>
      </c>
      <c r="AC203" s="231" t="s">
        <v>170</v>
      </c>
    </row>
    <row r="204" spans="1:34">
      <c r="A204" s="223"/>
      <c r="B204" s="223" t="s">
        <v>754</v>
      </c>
      <c r="C204" s="301" t="s">
        <v>25</v>
      </c>
      <c r="D204" s="301" t="s">
        <v>110</v>
      </c>
      <c r="E204" s="260" t="s">
        <v>759</v>
      </c>
      <c r="F204" s="225"/>
      <c r="G204" s="238"/>
      <c r="H204" s="302">
        <v>0.3</v>
      </c>
      <c r="I204" s="382">
        <v>11.4616635</v>
      </c>
      <c r="J204" s="435">
        <v>1.5027640999999996</v>
      </c>
      <c r="K204" s="382">
        <v>0.66654400000000003</v>
      </c>
      <c r="L204" s="435">
        <v>2.759782</v>
      </c>
      <c r="M204" s="382">
        <v>11.454523500000001</v>
      </c>
      <c r="N204" s="435">
        <v>1.5864795</v>
      </c>
      <c r="O204" s="382">
        <v>0.71399999999999997</v>
      </c>
      <c r="P204" s="435">
        <v>2.7200765199999997</v>
      </c>
      <c r="Q204" s="232">
        <v>698015.76</v>
      </c>
      <c r="R204" s="303">
        <v>20000</v>
      </c>
      <c r="S204" s="232">
        <v>205</v>
      </c>
      <c r="T204" s="304">
        <v>6.0900039509971658E-2</v>
      </c>
      <c r="U204" s="240">
        <v>1.7990524166467859E-3</v>
      </c>
      <c r="V204" s="504"/>
      <c r="W204" s="305">
        <v>35.700000000000003</v>
      </c>
      <c r="X204" s="505"/>
      <c r="Y204" s="231">
        <v>7.9120224089635843E-2</v>
      </c>
      <c r="Z204" s="306">
        <v>7.9553940000000004E-2</v>
      </c>
      <c r="AA204" s="231">
        <v>0.206756</v>
      </c>
      <c r="AB204" s="306">
        <v>0.1647863</v>
      </c>
      <c r="AC204" s="231" t="s">
        <v>170</v>
      </c>
    </row>
    <row r="205" spans="1:34">
      <c r="A205" s="223"/>
      <c r="B205" s="223" t="s">
        <v>40</v>
      </c>
      <c r="C205" s="301" t="s">
        <v>25</v>
      </c>
      <c r="D205" s="301" t="s">
        <v>110</v>
      </c>
      <c r="E205" s="260" t="s">
        <v>311</v>
      </c>
      <c r="F205" s="225"/>
      <c r="G205" s="238"/>
      <c r="H205" s="302">
        <v>0.41</v>
      </c>
      <c r="I205" s="382">
        <v>129.64191567999998</v>
      </c>
      <c r="J205" s="435">
        <v>-4.4398290800000133</v>
      </c>
      <c r="K205" s="382">
        <v>-3.7957879999999999</v>
      </c>
      <c r="L205" s="435">
        <v>-1.902987</v>
      </c>
      <c r="M205" s="382">
        <v>129.17674703999998</v>
      </c>
      <c r="N205" s="435">
        <v>-8.5339309600000082</v>
      </c>
      <c r="O205" s="382">
        <v>-3.2503375999999995</v>
      </c>
      <c r="P205" s="435">
        <v>-4.0677659999997354E-2</v>
      </c>
      <c r="Q205" s="232">
        <v>8036524.1399999978</v>
      </c>
      <c r="R205" s="303">
        <v>85467</v>
      </c>
      <c r="S205" s="232">
        <v>1137</v>
      </c>
      <c r="T205" s="304">
        <v>6.1990168055190212E-2</v>
      </c>
      <c r="U205" s="240">
        <v>1.8542503597782805E-3</v>
      </c>
      <c r="V205" s="504"/>
      <c r="W205" s="305">
        <v>94.24</v>
      </c>
      <c r="X205" s="505"/>
      <c r="Y205" s="231">
        <v>2.0896042020373515E-2</v>
      </c>
      <c r="Z205" s="306">
        <v>-4.6472329999999997E-3</v>
      </c>
      <c r="AA205" s="231">
        <v>-6.4541290000000003E-4</v>
      </c>
      <c r="AB205" s="306">
        <v>4.6524509999999998E-2</v>
      </c>
      <c r="AC205" s="231">
        <v>4.4930570000000003E-2</v>
      </c>
    </row>
    <row r="206" spans="1:34">
      <c r="A206" s="223"/>
      <c r="B206" s="223" t="s">
        <v>41</v>
      </c>
      <c r="C206" s="301" t="s">
        <v>25</v>
      </c>
      <c r="D206" s="301" t="s">
        <v>110</v>
      </c>
      <c r="E206" s="260" t="s">
        <v>312</v>
      </c>
      <c r="F206" s="225"/>
      <c r="G206" s="238"/>
      <c r="H206" s="302">
        <v>0.41</v>
      </c>
      <c r="I206" s="382">
        <v>1525.2078336000002</v>
      </c>
      <c r="J206" s="435">
        <v>40.175669600000141</v>
      </c>
      <c r="K206" s="382">
        <v>10.081179000000001</v>
      </c>
      <c r="L206" s="435">
        <v>53.185958999999997</v>
      </c>
      <c r="M206" s="382">
        <v>1521.3474248400003</v>
      </c>
      <c r="N206" s="435">
        <v>63.086083200000289</v>
      </c>
      <c r="O206" s="382">
        <v>13.995691560000001</v>
      </c>
      <c r="P206" s="435">
        <v>59.695129420000008</v>
      </c>
      <c r="Q206" s="232">
        <v>47624710.475000016</v>
      </c>
      <c r="R206" s="303">
        <v>333459</v>
      </c>
      <c r="S206" s="232">
        <v>9892</v>
      </c>
      <c r="T206" s="304">
        <v>3.1225062857558099E-2</v>
      </c>
      <c r="U206" s="240">
        <v>4.9834482041166163E-4</v>
      </c>
      <c r="V206" s="504"/>
      <c r="W206" s="305">
        <v>147.08000000000001</v>
      </c>
      <c r="X206" s="505"/>
      <c r="Y206" s="231">
        <v>1.5387605384824582E-2</v>
      </c>
      <c r="Z206" s="306">
        <v>1.9972259999999999E-2</v>
      </c>
      <c r="AA206" s="231">
        <v>0.149592</v>
      </c>
      <c r="AB206" s="306">
        <v>6.3266470000000005E-2</v>
      </c>
      <c r="AC206" s="231">
        <v>6.0671419999999997E-2</v>
      </c>
    </row>
    <row r="207" spans="1:34">
      <c r="A207" s="223"/>
      <c r="B207" s="223" t="s">
        <v>959</v>
      </c>
      <c r="C207" s="301" t="s">
        <v>25</v>
      </c>
      <c r="D207" s="301" t="s">
        <v>858</v>
      </c>
      <c r="E207" s="260" t="s">
        <v>962</v>
      </c>
      <c r="F207" s="225"/>
      <c r="G207" s="238"/>
      <c r="H207" s="302">
        <v>0.48</v>
      </c>
      <c r="I207" s="382">
        <v>13.760874900000001</v>
      </c>
      <c r="J207" s="435">
        <v>1.3199880000000819E-2</v>
      </c>
      <c r="K207" s="382">
        <v>0</v>
      </c>
      <c r="L207" s="435">
        <v>-6.4529000000000003E-2</v>
      </c>
      <c r="M207" s="382">
        <v>13.748427450000001</v>
      </c>
      <c r="N207" s="435">
        <v>6.5939700000001114E-2</v>
      </c>
      <c r="O207" s="382">
        <v>0</v>
      </c>
      <c r="P207" s="435">
        <v>-0.13045705999999993</v>
      </c>
      <c r="Q207" s="232">
        <v>779726.71000000031</v>
      </c>
      <c r="R207" s="303">
        <v>37886</v>
      </c>
      <c r="S207" s="232">
        <v>625</v>
      </c>
      <c r="T207" s="304">
        <v>5.6662582551346374E-2</v>
      </c>
      <c r="U207" s="240">
        <v>2.1862133839076424E-3</v>
      </c>
      <c r="V207" s="504"/>
      <c r="W207" s="305">
        <v>20.83</v>
      </c>
      <c r="X207" s="505"/>
      <c r="Y207" s="231">
        <v>5.1675900144023047E-2</v>
      </c>
      <c r="Z207" s="306">
        <v>-3.3492820000000003E-3</v>
      </c>
      <c r="AA207" s="231">
        <v>0.16790880000000002</v>
      </c>
      <c r="AB207" s="306" t="s">
        <v>170</v>
      </c>
      <c r="AC207" s="231" t="s">
        <v>170</v>
      </c>
    </row>
    <row r="208" spans="1:34">
      <c r="A208" s="223"/>
      <c r="B208" s="223" t="s">
        <v>950</v>
      </c>
      <c r="C208" s="301" t="s">
        <v>25</v>
      </c>
      <c r="D208" s="301" t="s">
        <v>965</v>
      </c>
      <c r="E208" s="260" t="s">
        <v>961</v>
      </c>
      <c r="F208" s="225"/>
      <c r="G208" s="238"/>
      <c r="H208" s="302">
        <v>0.65</v>
      </c>
      <c r="I208" s="382">
        <v>218.7833746</v>
      </c>
      <c r="J208" s="435">
        <v>-10.436251900000006</v>
      </c>
      <c r="K208" s="382">
        <v>-0.66649000000000003</v>
      </c>
      <c r="L208" s="435">
        <v>9.2160600000000006</v>
      </c>
      <c r="M208" s="382">
        <v>218.49573088</v>
      </c>
      <c r="N208" s="435">
        <v>4.6957604200000169</v>
      </c>
      <c r="O208" s="382">
        <v>0.134302</v>
      </c>
      <c r="P208" s="435">
        <v>10.957443979999999</v>
      </c>
      <c r="Q208" s="232">
        <v>9921339.4800000004</v>
      </c>
      <c r="R208" s="303">
        <v>657165</v>
      </c>
      <c r="S208" s="232">
        <v>1052</v>
      </c>
      <c r="T208" s="304">
        <v>4.5347776073657843E-2</v>
      </c>
      <c r="U208" s="240">
        <v>2.8254019561752019E-3</v>
      </c>
      <c r="V208" s="504"/>
      <c r="W208" s="305">
        <v>14.84</v>
      </c>
      <c r="X208" s="505"/>
      <c r="Y208" s="231">
        <v>0.11994609164420486</v>
      </c>
      <c r="Z208" s="306">
        <v>-3.361836E-2</v>
      </c>
      <c r="AA208" s="231">
        <v>-4.1061529999999999E-2</v>
      </c>
      <c r="AB208" s="306" t="s">
        <v>170</v>
      </c>
      <c r="AC208" s="231" t="s">
        <v>170</v>
      </c>
    </row>
    <row r="209" spans="1:29">
      <c r="A209" s="223"/>
      <c r="B209" s="223" t="s">
        <v>245</v>
      </c>
      <c r="C209" s="301" t="s">
        <v>25</v>
      </c>
      <c r="D209" s="301" t="s">
        <v>379</v>
      </c>
      <c r="E209" s="260" t="s">
        <v>693</v>
      </c>
      <c r="F209" s="225"/>
      <c r="G209" s="238"/>
      <c r="H209" s="302">
        <v>0.49</v>
      </c>
      <c r="I209" s="382">
        <v>847.45529685999998</v>
      </c>
      <c r="J209" s="435">
        <v>-49.607058540000082</v>
      </c>
      <c r="K209" s="382">
        <v>-11.567465</v>
      </c>
      <c r="L209" s="435">
        <v>-69.101444999999998</v>
      </c>
      <c r="M209" s="382">
        <v>846.98979182000005</v>
      </c>
      <c r="N209" s="435">
        <v>-32.743539539999965</v>
      </c>
      <c r="O209" s="382">
        <v>-23.31140886</v>
      </c>
      <c r="P209" s="435">
        <v>-88.112691680000012</v>
      </c>
      <c r="Q209" s="232">
        <v>24511181.115000006</v>
      </c>
      <c r="R209" s="303">
        <v>209847</v>
      </c>
      <c r="S209" s="232">
        <v>6405</v>
      </c>
      <c r="T209" s="304">
        <v>2.8923273246174851E-2</v>
      </c>
      <c r="U209" s="240">
        <v>8.3489924708391285E-4</v>
      </c>
      <c r="V209" s="504"/>
      <c r="W209" s="305">
        <v>116.26</v>
      </c>
      <c r="X209" s="505"/>
      <c r="Y209" s="231">
        <v>9.9862377429898494E-2</v>
      </c>
      <c r="Z209" s="306">
        <v>-4.2339370000000001E-2</v>
      </c>
      <c r="AA209" s="231">
        <v>3.6571899999999997E-2</v>
      </c>
      <c r="AB209" s="306">
        <v>0.1012861</v>
      </c>
      <c r="AC209" s="231">
        <v>9.061545E-2</v>
      </c>
    </row>
    <row r="210" spans="1:29">
      <c r="A210" s="223"/>
      <c r="B210" s="223" t="s">
        <v>1444</v>
      </c>
      <c r="C210" s="301" t="s">
        <v>25</v>
      </c>
      <c r="D210" s="301" t="s">
        <v>761</v>
      </c>
      <c r="E210" s="260" t="s">
        <v>1452</v>
      </c>
      <c r="F210" s="225"/>
      <c r="G210" s="238"/>
      <c r="H210" s="302">
        <v>0.5</v>
      </c>
      <c r="I210" s="382">
        <v>5.6319999999999997</v>
      </c>
      <c r="J210" s="435">
        <v>0.19520000000000093</v>
      </c>
      <c r="K210" s="382">
        <v>0</v>
      </c>
      <c r="L210" s="435">
        <v>7.5769679999999999</v>
      </c>
      <c r="M210" s="382">
        <v>5.6319999999999997</v>
      </c>
      <c r="N210" s="435">
        <v>1.0162</v>
      </c>
      <c r="O210" s="382">
        <v>0.70399999999999996</v>
      </c>
      <c r="P210" s="435">
        <v>7.1543999999999999</v>
      </c>
      <c r="Q210" s="232">
        <v>632037.29</v>
      </c>
      <c r="R210" s="303">
        <v>18012</v>
      </c>
      <c r="S210" s="232">
        <v>194</v>
      </c>
      <c r="T210" s="304">
        <v>0.11222253018465909</v>
      </c>
      <c r="U210" s="240">
        <v>9.5286223154345522E-3</v>
      </c>
      <c r="V210" s="504"/>
      <c r="W210" s="305">
        <v>35.22</v>
      </c>
      <c r="X210" s="505"/>
      <c r="Y210" s="231">
        <v>0</v>
      </c>
      <c r="Z210" s="306">
        <v>5.1971330000000003E-2</v>
      </c>
      <c r="AA210" s="231" t="s">
        <v>170</v>
      </c>
      <c r="AB210" s="306" t="s">
        <v>170</v>
      </c>
      <c r="AC210" s="231" t="s">
        <v>170</v>
      </c>
    </row>
    <row r="211" spans="1:29">
      <c r="A211" s="223"/>
      <c r="B211" s="223" t="s">
        <v>921</v>
      </c>
      <c r="C211" s="301" t="s">
        <v>25</v>
      </c>
      <c r="D211" s="301" t="s">
        <v>379</v>
      </c>
      <c r="E211" s="260" t="s">
        <v>935</v>
      </c>
      <c r="F211" s="225"/>
      <c r="G211" s="238"/>
      <c r="H211" s="302">
        <v>0.52</v>
      </c>
      <c r="I211" s="382">
        <v>31.142105999999998</v>
      </c>
      <c r="J211" s="435">
        <v>-2.4177240000000002</v>
      </c>
      <c r="K211" s="382">
        <v>0</v>
      </c>
      <c r="L211" s="435">
        <v>-11.756406999999999</v>
      </c>
      <c r="M211" s="382">
        <v>31.142105999999998</v>
      </c>
      <c r="N211" s="435">
        <v>-0.66765600000000003</v>
      </c>
      <c r="O211" s="382">
        <v>0</v>
      </c>
      <c r="P211" s="435">
        <v>-12.419760400000001</v>
      </c>
      <c r="Q211" s="232">
        <v>1963539.78</v>
      </c>
      <c r="R211" s="303">
        <v>15501</v>
      </c>
      <c r="S211" s="232">
        <v>186</v>
      </c>
      <c r="T211" s="304">
        <v>6.3050963220021156E-2</v>
      </c>
      <c r="U211" s="240">
        <v>3.3519378124197362E-3</v>
      </c>
      <c r="V211" s="504"/>
      <c r="W211" s="305">
        <v>123.14</v>
      </c>
      <c r="X211" s="505"/>
      <c r="Y211" s="231">
        <v>0.16680201396784147</v>
      </c>
      <c r="Z211" s="306">
        <v>-7.2042200000000001E-2</v>
      </c>
      <c r="AA211" s="231">
        <v>8.7399629999999992E-2</v>
      </c>
      <c r="AB211" s="306" t="s">
        <v>170</v>
      </c>
      <c r="AC211" s="231" t="s">
        <v>170</v>
      </c>
    </row>
    <row r="212" spans="1:29">
      <c r="A212" s="223"/>
      <c r="B212" s="223" t="s">
        <v>387</v>
      </c>
      <c r="C212" s="301" t="s">
        <v>25</v>
      </c>
      <c r="D212" s="301" t="s">
        <v>858</v>
      </c>
      <c r="E212" s="260" t="s">
        <v>893</v>
      </c>
      <c r="F212" s="225"/>
      <c r="G212" s="238"/>
      <c r="H212" s="302">
        <v>0.57000000000000006</v>
      </c>
      <c r="I212" s="382">
        <v>255.90756245000003</v>
      </c>
      <c r="J212" s="435">
        <v>-21.981925549999982</v>
      </c>
      <c r="K212" s="382">
        <v>1.6367879999999999</v>
      </c>
      <c r="L212" s="435">
        <v>68.599241000000006</v>
      </c>
      <c r="M212" s="382">
        <v>255.31148325000001</v>
      </c>
      <c r="N212" s="435">
        <v>50.997534730000019</v>
      </c>
      <c r="O212" s="382">
        <v>14.507030650000001</v>
      </c>
      <c r="P212" s="435">
        <v>85.133331980000008</v>
      </c>
      <c r="Q212" s="232">
        <v>37817155.814999998</v>
      </c>
      <c r="R212" s="303">
        <v>2429166</v>
      </c>
      <c r="S212" s="232">
        <v>6534</v>
      </c>
      <c r="T212" s="304">
        <v>0.14777662470365183</v>
      </c>
      <c r="U212" s="240">
        <v>1.6193506926605239E-3</v>
      </c>
      <c r="V212" s="504"/>
      <c r="W212" s="305">
        <v>14.65</v>
      </c>
      <c r="X212" s="505"/>
      <c r="Y212" s="231">
        <v>7.9078839590443678E-2</v>
      </c>
      <c r="Z212" s="306">
        <v>-8.4375000000000006E-2</v>
      </c>
      <c r="AA212" s="231">
        <v>0.15379880000000001</v>
      </c>
      <c r="AB212" s="306">
        <v>0.50251370000000006</v>
      </c>
      <c r="AC212" s="231">
        <v>0.25608000000000003</v>
      </c>
    </row>
    <row r="213" spans="1:29">
      <c r="A213" s="223"/>
      <c r="B213" s="223" t="s">
        <v>960</v>
      </c>
      <c r="C213" s="301" t="s">
        <v>25</v>
      </c>
      <c r="D213" s="301" t="s">
        <v>858</v>
      </c>
      <c r="E213" s="260" t="s">
        <v>963</v>
      </c>
      <c r="F213" s="225"/>
      <c r="G213" s="238"/>
      <c r="H213" s="302">
        <v>0.48</v>
      </c>
      <c r="I213" s="382">
        <v>20.75193324</v>
      </c>
      <c r="J213" s="435">
        <v>0.30221261999999732</v>
      </c>
      <c r="K213" s="382">
        <v>0</v>
      </c>
      <c r="L213" s="435">
        <v>2.9600819999999999</v>
      </c>
      <c r="M213" s="382">
        <v>20.746649340000001</v>
      </c>
      <c r="N213" s="435">
        <v>0.54832028999999916</v>
      </c>
      <c r="O213" s="382">
        <v>0</v>
      </c>
      <c r="P213" s="435">
        <v>3.0093532199999999</v>
      </c>
      <c r="Q213" s="232">
        <v>901920.32000000007</v>
      </c>
      <c r="R213" s="303">
        <v>49520</v>
      </c>
      <c r="S213" s="232">
        <v>200</v>
      </c>
      <c r="T213" s="304">
        <v>4.3461990242987122E-2</v>
      </c>
      <c r="U213" s="240">
        <v>2.3936458714237958E-3</v>
      </c>
      <c r="V213" s="504"/>
      <c r="W213" s="305">
        <v>18.54</v>
      </c>
      <c r="X213" s="505"/>
      <c r="Y213" s="231">
        <v>2.6186893203883496E-2</v>
      </c>
      <c r="Z213" s="306">
        <v>1.4778329999999999E-2</v>
      </c>
      <c r="AA213" s="231">
        <v>0.1213593</v>
      </c>
      <c r="AB213" s="306" t="s">
        <v>170</v>
      </c>
      <c r="AC213" s="231" t="s">
        <v>170</v>
      </c>
    </row>
    <row r="214" spans="1:29">
      <c r="A214" s="223"/>
      <c r="B214" s="223" t="s">
        <v>1480</v>
      </c>
      <c r="C214" s="301" t="s">
        <v>25</v>
      </c>
      <c r="D214" s="301"/>
      <c r="E214" s="260" t="s">
        <v>1491</v>
      </c>
      <c r="F214" s="225"/>
      <c r="G214" s="238"/>
      <c r="H214" s="302">
        <v>0.65</v>
      </c>
      <c r="I214" s="382">
        <v>5.3448000000000002</v>
      </c>
      <c r="J214" s="435">
        <v>1.3022000000000005</v>
      </c>
      <c r="K214" s="382">
        <v>0.95579499999999995</v>
      </c>
      <c r="L214" s="435">
        <v>5.207935</v>
      </c>
      <c r="M214" s="382">
        <v>5.29393008</v>
      </c>
      <c r="N214" s="435">
        <v>5.29393008</v>
      </c>
      <c r="O214" s="382">
        <v>5.29393008</v>
      </c>
      <c r="P214" s="435">
        <v>9.2886696400000002</v>
      </c>
      <c r="Q214" s="232">
        <v>1337218</v>
      </c>
      <c r="R214" s="303">
        <v>66391</v>
      </c>
      <c r="S214" s="232">
        <v>455</v>
      </c>
      <c r="T214" s="304">
        <v>0.25019046549917678</v>
      </c>
      <c r="U214" s="240">
        <v>6.4386533440431524E-3</v>
      </c>
      <c r="V214" s="504"/>
      <c r="W214" s="305">
        <v>20.95</v>
      </c>
      <c r="X214" s="505"/>
      <c r="Y214" s="231">
        <v>0</v>
      </c>
      <c r="Z214" s="306">
        <v>6.3451779999999999E-2</v>
      </c>
      <c r="AA214" s="231" t="s">
        <v>170</v>
      </c>
      <c r="AB214" s="306" t="s">
        <v>170</v>
      </c>
      <c r="AC214" s="231" t="s">
        <v>170</v>
      </c>
    </row>
    <row r="215" spans="1:29">
      <c r="A215" s="223"/>
      <c r="B215" s="223" t="s">
        <v>259</v>
      </c>
      <c r="C215" s="301" t="s">
        <v>25</v>
      </c>
      <c r="D215" s="301" t="s">
        <v>147</v>
      </c>
      <c r="E215" s="260" t="s">
        <v>1173</v>
      </c>
      <c r="F215" s="225"/>
      <c r="G215" s="238"/>
      <c r="H215" s="302">
        <v>0.18</v>
      </c>
      <c r="I215" s="382">
        <v>449.38152936</v>
      </c>
      <c r="J215" s="435">
        <v>8.3479315200000404</v>
      </c>
      <c r="K215" s="382">
        <v>5.2639950000000004</v>
      </c>
      <c r="L215" s="435">
        <v>80.921268740000016</v>
      </c>
      <c r="M215" s="382">
        <v>449.33374548</v>
      </c>
      <c r="N215" s="435">
        <v>18.935713320000051</v>
      </c>
      <c r="O215" s="382">
        <v>14.320836</v>
      </c>
      <c r="P215" s="435">
        <v>89.973335219999996</v>
      </c>
      <c r="Q215" s="232">
        <v>13633489.309999999</v>
      </c>
      <c r="R215" s="303">
        <v>385856</v>
      </c>
      <c r="S215" s="232">
        <v>2620</v>
      </c>
      <c r="T215" s="304">
        <v>3.0338339293598773E-2</v>
      </c>
      <c r="U215" s="240">
        <v>9.6440771064664377E-4</v>
      </c>
      <c r="V215" s="504"/>
      <c r="W215" s="305">
        <v>35.79</v>
      </c>
      <c r="X215" s="505"/>
      <c r="Y215" s="231">
        <v>4.3916401229393678E-2</v>
      </c>
      <c r="Z215" s="306">
        <v>5.9021920000000005E-3</v>
      </c>
      <c r="AA215" s="231">
        <v>9.608905999999999E-2</v>
      </c>
      <c r="AB215" s="306">
        <v>0.1575018</v>
      </c>
      <c r="AC215" s="231">
        <v>0.11727420000000001</v>
      </c>
    </row>
    <row r="216" spans="1:29">
      <c r="A216" s="223"/>
      <c r="B216" s="223" t="s">
        <v>672</v>
      </c>
      <c r="C216" s="301" t="s">
        <v>25</v>
      </c>
      <c r="D216" s="301" t="s">
        <v>379</v>
      </c>
      <c r="E216" s="260" t="s">
        <v>701</v>
      </c>
      <c r="F216" s="225"/>
      <c r="G216" s="238"/>
      <c r="H216" s="302">
        <v>0.59</v>
      </c>
      <c r="I216" s="382">
        <v>1573.28981544</v>
      </c>
      <c r="J216" s="435">
        <v>-19.149587759999992</v>
      </c>
      <c r="K216" s="382">
        <v>0</v>
      </c>
      <c r="L216" s="435">
        <v>64.710685999999995</v>
      </c>
      <c r="M216" s="382">
        <v>1572.4750046599997</v>
      </c>
      <c r="N216" s="435">
        <v>-30.236008760000228</v>
      </c>
      <c r="O216" s="382">
        <v>15.641220000000001</v>
      </c>
      <c r="P216" s="435">
        <v>79.95366743000001</v>
      </c>
      <c r="Q216" s="232">
        <v>62306899.623500004</v>
      </c>
      <c r="R216" s="303">
        <v>2004961</v>
      </c>
      <c r="S216" s="232">
        <v>6936</v>
      </c>
      <c r="T216" s="304">
        <v>3.9602938385560393E-2</v>
      </c>
      <c r="U216" s="240">
        <v>7.1303418011114147E-4</v>
      </c>
      <c r="V216" s="504"/>
      <c r="W216" s="305">
        <v>31.22</v>
      </c>
      <c r="X216" s="505"/>
      <c r="Y216" s="231">
        <v>4.1639974375400389E-3</v>
      </c>
      <c r="Z216" s="306">
        <v>-1.2025319999999999E-2</v>
      </c>
      <c r="AA216" s="231">
        <v>-1.444841E-2</v>
      </c>
      <c r="AB216" s="306">
        <v>0.1057003</v>
      </c>
      <c r="AC216" s="231">
        <v>7.3232920000000007E-2</v>
      </c>
    </row>
    <row r="217" spans="1:29">
      <c r="A217" s="223"/>
      <c r="B217" s="223" t="s">
        <v>220</v>
      </c>
      <c r="C217" s="301" t="s">
        <v>25</v>
      </c>
      <c r="D217" s="301" t="s">
        <v>379</v>
      </c>
      <c r="E217" s="260" t="s">
        <v>702</v>
      </c>
      <c r="F217" s="225"/>
      <c r="G217" s="238"/>
      <c r="H217" s="302">
        <v>0.4</v>
      </c>
      <c r="I217" s="382">
        <v>9230.6574835200008</v>
      </c>
      <c r="J217" s="435">
        <v>449.14676215999987</v>
      </c>
      <c r="K217" s="382">
        <v>188.49530899999999</v>
      </c>
      <c r="L217" s="435">
        <v>1024.5171909999999</v>
      </c>
      <c r="M217" s="382">
        <v>9224.51827968</v>
      </c>
      <c r="N217" s="435">
        <v>682.99387286000058</v>
      </c>
      <c r="O217" s="382">
        <v>400.27261823999999</v>
      </c>
      <c r="P217" s="435">
        <v>1245.6242887600001</v>
      </c>
      <c r="Q217" s="232">
        <v>376522794.85500008</v>
      </c>
      <c r="R217" s="303">
        <v>6120434</v>
      </c>
      <c r="S217" s="232">
        <v>17765</v>
      </c>
      <c r="T217" s="304">
        <v>4.0790463250015167E-2</v>
      </c>
      <c r="U217" s="240">
        <v>3.797651932363822E-4</v>
      </c>
      <c r="V217" s="504"/>
      <c r="W217" s="305">
        <v>63.36</v>
      </c>
      <c r="X217" s="505"/>
      <c r="Y217" s="231">
        <v>3.4090909090909095E-2</v>
      </c>
      <c r="Z217" s="306">
        <v>2.8905489999999999E-2</v>
      </c>
      <c r="AA217" s="231">
        <v>0.1008985</v>
      </c>
      <c r="AB217" s="306">
        <v>0.1653366</v>
      </c>
      <c r="AC217" s="231">
        <v>0.11859080000000001</v>
      </c>
    </row>
    <row r="218" spans="1:29">
      <c r="A218" s="223"/>
      <c r="B218" s="223" t="s">
        <v>813</v>
      </c>
      <c r="C218" s="301" t="s">
        <v>25</v>
      </c>
      <c r="D218" s="301" t="s">
        <v>761</v>
      </c>
      <c r="E218" s="260" t="s">
        <v>816</v>
      </c>
      <c r="F218" s="225"/>
      <c r="G218" s="238"/>
      <c r="H218" s="302">
        <v>0.6</v>
      </c>
      <c r="I218" s="382">
        <v>29.501906260000002</v>
      </c>
      <c r="J218" s="435">
        <v>1.1754263900000044</v>
      </c>
      <c r="K218" s="382">
        <v>1.1423000000000001E-2</v>
      </c>
      <c r="L218" s="435">
        <v>7.4992340000000004</v>
      </c>
      <c r="M218" s="382">
        <v>29.501906260000002</v>
      </c>
      <c r="N218" s="435">
        <v>3.4972684100000002</v>
      </c>
      <c r="O218" s="382">
        <v>2.2854959100000003</v>
      </c>
      <c r="P218" s="435">
        <v>9.5554711200000018</v>
      </c>
      <c r="Q218" s="232">
        <v>3641172.9600000004</v>
      </c>
      <c r="R218" s="303">
        <v>334247</v>
      </c>
      <c r="S218" s="232">
        <v>800</v>
      </c>
      <c r="T218" s="304">
        <v>0.12342161648506303</v>
      </c>
      <c r="U218" s="240">
        <v>3.1694729754167994E-3</v>
      </c>
      <c r="V218" s="504"/>
      <c r="W218" s="305">
        <v>11.23</v>
      </c>
      <c r="X218" s="505"/>
      <c r="Y218" s="231">
        <v>0.11771567230632236</v>
      </c>
      <c r="Z218" s="306">
        <v>4.8938339999999997E-2</v>
      </c>
      <c r="AA218" s="231">
        <v>0.14436199999999999</v>
      </c>
      <c r="AB218" s="306">
        <v>0.1200254</v>
      </c>
      <c r="AC218" s="231" t="s">
        <v>170</v>
      </c>
    </row>
    <row r="219" spans="1:29">
      <c r="A219" s="223" t="s">
        <v>966</v>
      </c>
      <c r="B219" s="223" t="s">
        <v>584</v>
      </c>
      <c r="C219" s="301" t="s">
        <v>25</v>
      </c>
      <c r="D219" s="301" t="s">
        <v>379</v>
      </c>
      <c r="E219" s="260" t="s">
        <v>1136</v>
      </c>
      <c r="F219" s="225"/>
      <c r="G219" s="238"/>
      <c r="H219" s="302">
        <v>0.43</v>
      </c>
      <c r="I219" s="382">
        <v>2681.2361791599997</v>
      </c>
      <c r="J219" s="435">
        <v>69.523752279999727</v>
      </c>
      <c r="K219" s="382">
        <v>53.321705999999999</v>
      </c>
      <c r="L219" s="435">
        <v>282.67662000000001</v>
      </c>
      <c r="M219" s="382">
        <v>2680.8818205399998</v>
      </c>
      <c r="N219" s="435">
        <v>163.62512484999991</v>
      </c>
      <c r="O219" s="382">
        <v>97.894488999999993</v>
      </c>
      <c r="P219" s="435">
        <v>328.99671236</v>
      </c>
      <c r="Q219" s="232">
        <v>113023203.79499999</v>
      </c>
      <c r="R219" s="303">
        <v>2006552</v>
      </c>
      <c r="S219" s="232">
        <v>7558</v>
      </c>
      <c r="T219" s="304">
        <v>4.215339352552256E-2</v>
      </c>
      <c r="U219" s="240">
        <v>4.8574417774060146E-4</v>
      </c>
      <c r="V219" s="504"/>
      <c r="W219" s="305">
        <v>56.98</v>
      </c>
      <c r="X219" s="505"/>
      <c r="Y219" s="231">
        <v>3.3520533520533524E-2</v>
      </c>
      <c r="Z219" s="306">
        <v>6.0028250000000007E-3</v>
      </c>
      <c r="AA219" s="231">
        <v>0.16578420000000002</v>
      </c>
      <c r="AB219" s="306">
        <v>0.18333459999999999</v>
      </c>
      <c r="AC219" s="231">
        <v>0.1017613</v>
      </c>
    </row>
    <row r="220" spans="1:29">
      <c r="A220" s="223" t="s">
        <v>966</v>
      </c>
      <c r="B220" s="223" t="s">
        <v>922</v>
      </c>
      <c r="C220" s="301" t="s">
        <v>25</v>
      </c>
      <c r="D220" s="301" t="s">
        <v>379</v>
      </c>
      <c r="E220" s="260" t="s">
        <v>947</v>
      </c>
      <c r="F220" s="225"/>
      <c r="G220" s="238"/>
      <c r="H220" s="302">
        <v>0.62</v>
      </c>
      <c r="I220" s="382">
        <v>261.69442862</v>
      </c>
      <c r="J220" s="435">
        <v>-8.6464664199999568</v>
      </c>
      <c r="K220" s="382">
        <v>0</v>
      </c>
      <c r="L220" s="435">
        <v>-7.3695149999999998</v>
      </c>
      <c r="M220" s="382">
        <v>261.66932323000003</v>
      </c>
      <c r="N220" s="435">
        <v>-11.307450170000017</v>
      </c>
      <c r="O220" s="382">
        <v>-1.6495</v>
      </c>
      <c r="P220" s="435">
        <v>-9.1391631600000007</v>
      </c>
      <c r="Q220" s="232">
        <v>12550938.524999999</v>
      </c>
      <c r="R220" s="303">
        <v>374821</v>
      </c>
      <c r="S220" s="232">
        <v>2369</v>
      </c>
      <c r="T220" s="304">
        <v>4.7960281734636796E-2</v>
      </c>
      <c r="U220" s="240">
        <v>1.680975425922756E-3</v>
      </c>
      <c r="V220" s="504"/>
      <c r="W220" s="305">
        <v>32.99</v>
      </c>
      <c r="X220" s="505"/>
      <c r="Y220" s="231">
        <v>3.9405880569869656E-3</v>
      </c>
      <c r="Z220" s="306">
        <v>-3.1983570000000003E-2</v>
      </c>
      <c r="AA220" s="231">
        <v>4.1924460000000004E-2</v>
      </c>
      <c r="AB220" s="306" t="s">
        <v>170</v>
      </c>
      <c r="AC220" s="231" t="s">
        <v>170</v>
      </c>
    </row>
    <row r="221" spans="1:29">
      <c r="A221" s="223"/>
      <c r="B221" s="223" t="s">
        <v>570</v>
      </c>
      <c r="C221" s="301" t="s">
        <v>25</v>
      </c>
      <c r="D221" s="301" t="s">
        <v>858</v>
      </c>
      <c r="E221" s="260" t="s">
        <v>881</v>
      </c>
      <c r="F221" s="225"/>
      <c r="G221" s="238"/>
      <c r="H221" s="302">
        <v>0.35</v>
      </c>
      <c r="I221" s="382">
        <v>1069.2490464</v>
      </c>
      <c r="J221" s="435">
        <v>28.928442960000037</v>
      </c>
      <c r="K221" s="382">
        <v>8.8684100000000008</v>
      </c>
      <c r="L221" s="435">
        <v>161.76405099999999</v>
      </c>
      <c r="M221" s="382">
        <v>1071.5218758000001</v>
      </c>
      <c r="N221" s="435">
        <v>75.023468600000143</v>
      </c>
      <c r="O221" s="382">
        <v>32.49</v>
      </c>
      <c r="P221" s="435">
        <v>184.93591339</v>
      </c>
      <c r="Q221" s="232">
        <v>40762553.680808</v>
      </c>
      <c r="R221" s="303">
        <v>1236378</v>
      </c>
      <c r="S221" s="232">
        <v>7746</v>
      </c>
      <c r="T221" s="304">
        <v>3.8122599985521949E-2</v>
      </c>
      <c r="U221" s="240">
        <v>8.4462129789110853E-4</v>
      </c>
      <c r="V221" s="504"/>
      <c r="W221" s="305">
        <v>34.200000000000003</v>
      </c>
      <c r="X221" s="505"/>
      <c r="Y221" s="231">
        <v>3.2642982456140349E-2</v>
      </c>
      <c r="Z221" s="306">
        <v>1.876676E-2</v>
      </c>
      <c r="AA221" s="231">
        <v>9.0131499999999989E-2</v>
      </c>
      <c r="AB221" s="306">
        <v>0.15635940000000001</v>
      </c>
      <c r="AC221" s="231">
        <v>9.6586890000000009E-2</v>
      </c>
    </row>
    <row r="222" spans="1:29">
      <c r="A222" s="223"/>
      <c r="B222" s="223" t="s">
        <v>1430</v>
      </c>
      <c r="C222" s="301" t="s">
        <v>25</v>
      </c>
      <c r="D222" s="301" t="s">
        <v>858</v>
      </c>
      <c r="E222" s="260" t="s">
        <v>1435</v>
      </c>
      <c r="F222" s="225"/>
      <c r="G222" s="238"/>
      <c r="H222" s="302">
        <v>0.56999999999999995</v>
      </c>
      <c r="I222" s="382">
        <v>43.698999999999998</v>
      </c>
      <c r="J222" s="435">
        <v>2.548</v>
      </c>
      <c r="K222" s="382">
        <v>1.443838</v>
      </c>
      <c r="L222" s="435">
        <v>65.894509999999997</v>
      </c>
      <c r="M222" s="382">
        <v>43.628600420000005</v>
      </c>
      <c r="N222" s="435">
        <v>5.3899817000000025</v>
      </c>
      <c r="O222" s="382">
        <v>2.4550000000000001</v>
      </c>
      <c r="P222" s="435">
        <v>71.062985830000002</v>
      </c>
      <c r="Q222" s="232">
        <v>3295108.2349999999</v>
      </c>
      <c r="R222" s="303">
        <v>337397</v>
      </c>
      <c r="S222" s="232">
        <v>3395</v>
      </c>
      <c r="T222" s="304">
        <v>7.540465994645186E-2</v>
      </c>
      <c r="U222" s="240">
        <v>3.2829879718048374E-3</v>
      </c>
      <c r="V222" s="504"/>
      <c r="W222" s="305">
        <v>9.82</v>
      </c>
      <c r="X222" s="505"/>
      <c r="Y222" s="231">
        <v>0</v>
      </c>
      <c r="Z222" s="306">
        <v>2.6123300000000002E-2</v>
      </c>
      <c r="AA222" s="231" t="s">
        <v>170</v>
      </c>
      <c r="AB222" s="306" t="s">
        <v>170</v>
      </c>
      <c r="AC222" s="231" t="s">
        <v>170</v>
      </c>
    </row>
    <row r="223" spans="1:29">
      <c r="A223" s="223"/>
      <c r="B223" s="223" t="s">
        <v>552</v>
      </c>
      <c r="C223" s="301" t="s">
        <v>25</v>
      </c>
      <c r="D223" s="301" t="s">
        <v>858</v>
      </c>
      <c r="E223" s="260" t="s">
        <v>883</v>
      </c>
      <c r="F223" s="225"/>
      <c r="G223" s="238"/>
      <c r="H223" s="302">
        <v>0.56999999999999995</v>
      </c>
      <c r="I223" s="382">
        <v>294.18925250000001</v>
      </c>
      <c r="J223" s="435">
        <v>-1.8213662500000001</v>
      </c>
      <c r="K223" s="382">
        <v>-2.7617129999999999</v>
      </c>
      <c r="L223" s="435">
        <v>-6.4303169999999996</v>
      </c>
      <c r="M223" s="382">
        <v>293.78713649999997</v>
      </c>
      <c r="N223" s="435">
        <v>-6.646929600000024</v>
      </c>
      <c r="O223" s="382">
        <v>-2.7074905</v>
      </c>
      <c r="P223" s="435">
        <v>-5.7145185900000017</v>
      </c>
      <c r="Q223" s="232">
        <v>11201632.16</v>
      </c>
      <c r="R223" s="303">
        <v>799046</v>
      </c>
      <c r="S223" s="232">
        <v>4866</v>
      </c>
      <c r="T223" s="304">
        <v>3.8076279350143835E-2</v>
      </c>
      <c r="U223" s="240">
        <v>1.4463616455446721E-3</v>
      </c>
      <c r="V223" s="504"/>
      <c r="W223" s="305">
        <v>14.3</v>
      </c>
      <c r="X223" s="505"/>
      <c r="Y223" s="231">
        <v>5.426573426573427E-4</v>
      </c>
      <c r="Z223" s="306">
        <v>3.5087719999999998E-3</v>
      </c>
      <c r="AA223" s="231">
        <v>-4.8729740000000001E-2</v>
      </c>
      <c r="AB223" s="306">
        <v>9.7332740000000001E-2</v>
      </c>
      <c r="AC223" s="231">
        <v>-7.1940950000000002E-4</v>
      </c>
    </row>
    <row r="224" spans="1:29">
      <c r="A224" s="223"/>
      <c r="B224" s="223" t="s">
        <v>1481</v>
      </c>
      <c r="C224" s="301" t="s">
        <v>25</v>
      </c>
      <c r="D224" s="301"/>
      <c r="E224" s="260" t="s">
        <v>1492</v>
      </c>
      <c r="F224" s="225"/>
      <c r="G224" s="238"/>
      <c r="H224" s="302">
        <v>0.59</v>
      </c>
      <c r="I224" s="382">
        <v>4.0343999999999998</v>
      </c>
      <c r="J224" s="435">
        <v>-0.7954</v>
      </c>
      <c r="K224" s="382">
        <v>0</v>
      </c>
      <c r="L224" s="435">
        <v>4.6446189999999996</v>
      </c>
      <c r="M224" s="382">
        <v>3.9890376000000001</v>
      </c>
      <c r="N224" s="435">
        <v>3.9890376000000001</v>
      </c>
      <c r="O224" s="382">
        <v>3.9890376000000001</v>
      </c>
      <c r="P224" s="435">
        <v>8.7645318000000003</v>
      </c>
      <c r="Q224" s="232">
        <v>1803543.8599999999</v>
      </c>
      <c r="R224" s="303">
        <v>84859</v>
      </c>
      <c r="S224" s="232">
        <v>364</v>
      </c>
      <c r="T224" s="304">
        <v>0.44704140888360105</v>
      </c>
      <c r="U224" s="240">
        <v>7.3239316518299916E-3</v>
      </c>
      <c r="V224" s="504"/>
      <c r="W224" s="305">
        <v>19.68</v>
      </c>
      <c r="X224" s="505"/>
      <c r="Y224" s="231">
        <v>0</v>
      </c>
      <c r="Z224" s="306">
        <v>-0.1646859</v>
      </c>
      <c r="AA224" s="231" t="s">
        <v>170</v>
      </c>
      <c r="AB224" s="306" t="s">
        <v>170</v>
      </c>
      <c r="AC224" s="231" t="s">
        <v>170</v>
      </c>
    </row>
    <row r="225" spans="1:29">
      <c r="A225" s="223"/>
      <c r="B225" s="223" t="s">
        <v>445</v>
      </c>
      <c r="C225" s="301" t="s">
        <v>25</v>
      </c>
      <c r="D225" s="301" t="s">
        <v>761</v>
      </c>
      <c r="E225" s="260" t="s">
        <v>772</v>
      </c>
      <c r="F225" s="225"/>
      <c r="G225" s="238"/>
      <c r="H225" s="302">
        <v>0.69</v>
      </c>
      <c r="I225" s="382">
        <v>323.2581581</v>
      </c>
      <c r="J225" s="435">
        <v>18.233151100000025</v>
      </c>
      <c r="K225" s="382">
        <v>11.154721</v>
      </c>
      <c r="L225" s="435">
        <v>60.804887999999998</v>
      </c>
      <c r="M225" s="382">
        <v>322.06128034000005</v>
      </c>
      <c r="N225" s="435">
        <v>20.061716280000031</v>
      </c>
      <c r="O225" s="382">
        <v>16.7058</v>
      </c>
      <c r="P225" s="435">
        <v>65.566363920000001</v>
      </c>
      <c r="Q225" s="232">
        <v>21556256.539999995</v>
      </c>
      <c r="R225" s="303">
        <v>238971</v>
      </c>
      <c r="S225" s="232">
        <v>5340</v>
      </c>
      <c r="T225" s="304">
        <v>6.6684338816691391E-2</v>
      </c>
      <c r="U225" s="240">
        <v>1.2698338664331316E-3</v>
      </c>
      <c r="V225" s="504"/>
      <c r="W225" s="305">
        <v>92.81</v>
      </c>
      <c r="X225" s="505"/>
      <c r="Y225" s="231">
        <v>0.1031874259239306</v>
      </c>
      <c r="Z225" s="306">
        <v>2.3263509999999998E-2</v>
      </c>
      <c r="AA225" s="231">
        <v>0.16879840000000002</v>
      </c>
      <c r="AB225" s="306">
        <v>0.14611589999999999</v>
      </c>
      <c r="AC225" s="231">
        <v>5.3863519999999998E-2</v>
      </c>
    </row>
    <row r="226" spans="1:29">
      <c r="A226" s="223"/>
      <c r="B226" s="223" t="s">
        <v>778</v>
      </c>
      <c r="C226" s="301" t="s">
        <v>25</v>
      </c>
      <c r="D226" s="301" t="s">
        <v>858</v>
      </c>
      <c r="E226" s="260" t="s">
        <v>860</v>
      </c>
      <c r="F226" s="225"/>
      <c r="G226" s="238"/>
      <c r="H226" s="302">
        <v>0.69</v>
      </c>
      <c r="I226" s="382">
        <v>121.03260492</v>
      </c>
      <c r="J226" s="435">
        <v>8.5684019699999983</v>
      </c>
      <c r="K226" s="382">
        <v>6.7850859999999997</v>
      </c>
      <c r="L226" s="435">
        <v>74.343288000000001</v>
      </c>
      <c r="M226" s="382">
        <v>121.01149512000001</v>
      </c>
      <c r="N226" s="435">
        <v>19.420946570000009</v>
      </c>
      <c r="O226" s="382">
        <v>13.008767460000001</v>
      </c>
      <c r="P226" s="435">
        <v>80.683786889999979</v>
      </c>
      <c r="Q226" s="232">
        <v>14549226.419999998</v>
      </c>
      <c r="R226" s="303">
        <v>1043533</v>
      </c>
      <c r="S226" s="232">
        <v>3291</v>
      </c>
      <c r="T226" s="304">
        <v>0.12020914884560842</v>
      </c>
      <c r="U226" s="240">
        <v>1.7828306937857311E-3</v>
      </c>
      <c r="V226" s="504"/>
      <c r="W226" s="305">
        <v>13.98</v>
      </c>
      <c r="X226" s="505"/>
      <c r="Y226" s="231">
        <v>5.298190271816882E-2</v>
      </c>
      <c r="Z226" s="306">
        <v>2.001518E-2</v>
      </c>
      <c r="AA226" s="231">
        <v>0.13696269999999999</v>
      </c>
      <c r="AB226" s="306">
        <v>0.21760499999999999</v>
      </c>
      <c r="AC226" s="231" t="s">
        <v>170</v>
      </c>
    </row>
    <row r="227" spans="1:29">
      <c r="A227" s="223"/>
      <c r="B227" s="223" t="s">
        <v>709</v>
      </c>
      <c r="C227" s="301" t="s">
        <v>25</v>
      </c>
      <c r="D227" s="301" t="s">
        <v>761</v>
      </c>
      <c r="E227" s="260" t="s">
        <v>767</v>
      </c>
      <c r="F227" s="225"/>
      <c r="G227" s="238"/>
      <c r="H227" s="302">
        <v>0.45</v>
      </c>
      <c r="I227" s="382">
        <v>1098.1027814399997</v>
      </c>
      <c r="J227" s="435">
        <v>143.88288383999992</v>
      </c>
      <c r="K227" s="382">
        <v>25.235029999999998</v>
      </c>
      <c r="L227" s="435">
        <v>263.58692600000001</v>
      </c>
      <c r="M227" s="382">
        <v>1097.4941524799999</v>
      </c>
      <c r="N227" s="435">
        <v>130.82695086000001</v>
      </c>
      <c r="O227" s="382">
        <v>37.330964159999994</v>
      </c>
      <c r="P227" s="435">
        <v>291.93974814999996</v>
      </c>
      <c r="Q227" s="232">
        <v>111839501.49000001</v>
      </c>
      <c r="R227" s="303">
        <v>3034445</v>
      </c>
      <c r="S227" s="232">
        <v>18959</v>
      </c>
      <c r="T227" s="304">
        <v>0.10184793571266526</v>
      </c>
      <c r="U227" s="240">
        <v>7.2992303270053797E-4</v>
      </c>
      <c r="V227" s="504"/>
      <c r="W227" s="305">
        <v>39.119999999999997</v>
      </c>
      <c r="X227" s="505"/>
      <c r="Y227" s="231">
        <v>7.3839672801635989E-2</v>
      </c>
      <c r="Z227" s="306">
        <v>0.12413790000000001</v>
      </c>
      <c r="AA227" s="231">
        <v>1.0840380000000001</v>
      </c>
      <c r="AB227" s="306">
        <v>0.59810540000000001</v>
      </c>
      <c r="AC227" s="231">
        <v>0.3701969</v>
      </c>
    </row>
    <row r="228" spans="1:29">
      <c r="A228" s="223"/>
      <c r="B228" s="223" t="s">
        <v>1367</v>
      </c>
      <c r="C228" s="301" t="s">
        <v>25</v>
      </c>
      <c r="D228" s="301" t="s">
        <v>761</v>
      </c>
      <c r="E228" s="260" t="s">
        <v>1368</v>
      </c>
      <c r="F228" s="225"/>
      <c r="G228" s="238"/>
      <c r="H228" s="302">
        <v>0.65</v>
      </c>
      <c r="I228" s="382">
        <v>90.268565150000001</v>
      </c>
      <c r="J228" s="435">
        <v>-1.7219230000000001</v>
      </c>
      <c r="K228" s="382">
        <v>6.8572790000000001</v>
      </c>
      <c r="L228" s="435">
        <v>99.069582999999994</v>
      </c>
      <c r="M228" s="382">
        <v>90.157396430000006</v>
      </c>
      <c r="N228" s="435">
        <v>28.149297680000007</v>
      </c>
      <c r="O228" s="382">
        <v>17.419599999999999</v>
      </c>
      <c r="P228" s="435">
        <v>108.17983589000001</v>
      </c>
      <c r="Q228" s="232">
        <v>23023504.285000004</v>
      </c>
      <c r="R228" s="303">
        <v>554394</v>
      </c>
      <c r="S228" s="232">
        <v>2738</v>
      </c>
      <c r="T228" s="304">
        <v>0.25505561373155383</v>
      </c>
      <c r="U228" s="240">
        <v>5.6501750727143366E-3</v>
      </c>
      <c r="V228" s="504"/>
      <c r="W228" s="305">
        <v>39.590000000000003</v>
      </c>
      <c r="X228" s="505"/>
      <c r="Y228" s="231">
        <v>1.8949229603435209E-3</v>
      </c>
      <c r="Z228" s="306">
        <v>-8.7577779999999994E-2</v>
      </c>
      <c r="AA228" s="231" t="s">
        <v>170</v>
      </c>
      <c r="AB228" s="306" t="s">
        <v>170</v>
      </c>
      <c r="AC228" s="231" t="s">
        <v>170</v>
      </c>
    </row>
    <row r="229" spans="1:29">
      <c r="A229" s="223"/>
      <c r="B229" s="223" t="s">
        <v>1479</v>
      </c>
      <c r="C229" s="301" t="s">
        <v>25</v>
      </c>
      <c r="D229" s="301"/>
      <c r="E229" s="260" t="s">
        <v>1490</v>
      </c>
      <c r="F229" s="225"/>
      <c r="G229" s="238"/>
      <c r="H229" s="302">
        <v>0.35</v>
      </c>
      <c r="I229" s="382">
        <v>4.6083999999999996</v>
      </c>
      <c r="J229" s="435">
        <v>0.53300000000000003</v>
      </c>
      <c r="K229" s="382">
        <v>0</v>
      </c>
      <c r="L229" s="435">
        <v>4.2536009999999997</v>
      </c>
      <c r="M229" s="382">
        <v>4.603904</v>
      </c>
      <c r="N229" s="435">
        <v>4.603904</v>
      </c>
      <c r="O229" s="382">
        <v>4.603904</v>
      </c>
      <c r="P229" s="435">
        <v>8.6753280000000004</v>
      </c>
      <c r="Q229" s="232">
        <v>1967154.2300000002</v>
      </c>
      <c r="R229" s="303">
        <v>93782</v>
      </c>
      <c r="S229" s="232">
        <v>467</v>
      </c>
      <c r="T229" s="304">
        <v>0.42686273543963205</v>
      </c>
      <c r="U229" s="240">
        <v>5.0881790746590706E-3</v>
      </c>
      <c r="V229" s="504"/>
      <c r="W229" s="305">
        <v>22.47</v>
      </c>
      <c r="X229" s="505"/>
      <c r="Y229" s="231">
        <v>0</v>
      </c>
      <c r="Z229" s="306">
        <v>0.12744610000000001</v>
      </c>
      <c r="AA229" s="231" t="s">
        <v>170</v>
      </c>
      <c r="AB229" s="306" t="s">
        <v>170</v>
      </c>
      <c r="AC229" s="231" t="s">
        <v>170</v>
      </c>
    </row>
    <row r="230" spans="1:29">
      <c r="A230" s="223"/>
      <c r="B230" s="223" t="s">
        <v>422</v>
      </c>
      <c r="C230" s="301" t="s">
        <v>25</v>
      </c>
      <c r="D230" s="301" t="s">
        <v>761</v>
      </c>
      <c r="E230" s="260" t="s">
        <v>773</v>
      </c>
      <c r="F230" s="225"/>
      <c r="G230" s="238"/>
      <c r="H230" s="302">
        <v>0.45</v>
      </c>
      <c r="I230" s="382">
        <v>342.56176736999998</v>
      </c>
      <c r="J230" s="435">
        <v>-2.9091083399999738</v>
      </c>
      <c r="K230" s="382">
        <v>7.3885999999999993E-2</v>
      </c>
      <c r="L230" s="435">
        <v>-41.440027999999998</v>
      </c>
      <c r="M230" s="382">
        <v>342.15495479999998</v>
      </c>
      <c r="N230" s="435">
        <v>11.864731199999989</v>
      </c>
      <c r="O230" s="382">
        <v>-4.8332264</v>
      </c>
      <c r="P230" s="435">
        <v>-47.721879229999999</v>
      </c>
      <c r="Q230" s="232">
        <v>11890821.82</v>
      </c>
      <c r="R230" s="303">
        <v>100510</v>
      </c>
      <c r="S230" s="232">
        <v>1883</v>
      </c>
      <c r="T230" s="304">
        <v>3.4711467982230362E-2</v>
      </c>
      <c r="U230" s="240">
        <v>2.7983769658529423E-3</v>
      </c>
      <c r="V230" s="504"/>
      <c r="W230" s="305">
        <v>120.11</v>
      </c>
      <c r="X230" s="505"/>
      <c r="Y230" s="231">
        <v>3.1869569561235531E-2</v>
      </c>
      <c r="Z230" s="306">
        <v>-8.4207050000000006E-3</v>
      </c>
      <c r="AA230" s="231">
        <v>0.16206689999999999</v>
      </c>
      <c r="AB230" s="306">
        <v>0.1733623</v>
      </c>
      <c r="AC230" s="231">
        <v>9.2063349999999988E-2</v>
      </c>
    </row>
    <row r="231" spans="1:29">
      <c r="A231" s="223"/>
      <c r="B231" s="223" t="s">
        <v>1305</v>
      </c>
      <c r="C231" s="301" t="s">
        <v>25</v>
      </c>
      <c r="D231" s="301" t="s">
        <v>379</v>
      </c>
      <c r="E231" s="260" t="s">
        <v>1308</v>
      </c>
      <c r="F231" s="225"/>
      <c r="G231" s="238"/>
      <c r="H231" s="302">
        <v>0.59</v>
      </c>
      <c r="I231" s="382">
        <v>14.16467892</v>
      </c>
      <c r="J231" s="435">
        <v>-1.0545133200000003</v>
      </c>
      <c r="K231" s="382">
        <v>0</v>
      </c>
      <c r="L231" s="435">
        <v>13.175141</v>
      </c>
      <c r="M231" s="382">
        <v>14.16467892</v>
      </c>
      <c r="N231" s="435">
        <v>1.41449892</v>
      </c>
      <c r="O231" s="382">
        <v>1.4910000000000001</v>
      </c>
      <c r="P231" s="435">
        <v>19.549679999999999</v>
      </c>
      <c r="Q231" s="232">
        <v>1169215.635</v>
      </c>
      <c r="R231" s="303">
        <v>76003</v>
      </c>
      <c r="S231" s="232">
        <v>245</v>
      </c>
      <c r="T231" s="304">
        <v>8.2544450291005961E-2</v>
      </c>
      <c r="U231" s="240">
        <v>6.7461943633935493E-3</v>
      </c>
      <c r="V231" s="504"/>
      <c r="W231" s="305">
        <v>14.92</v>
      </c>
      <c r="X231" s="505"/>
      <c r="Y231" s="231">
        <v>1.3404825737265416E-3</v>
      </c>
      <c r="Z231" s="306">
        <v>-6.8664169999999997E-2</v>
      </c>
      <c r="AA231" s="231">
        <v>-0.30905149999999998</v>
      </c>
      <c r="AB231" s="306" t="s">
        <v>170</v>
      </c>
      <c r="AC231" s="231" t="s">
        <v>170</v>
      </c>
    </row>
    <row r="232" spans="1:29">
      <c r="A232" s="223"/>
      <c r="B232" s="223" t="s">
        <v>748</v>
      </c>
      <c r="C232" s="301" t="s">
        <v>25</v>
      </c>
      <c r="D232" s="301" t="s">
        <v>858</v>
      </c>
      <c r="E232" s="260" t="s">
        <v>861</v>
      </c>
      <c r="F232" s="225"/>
      <c r="G232" s="238"/>
      <c r="H232" s="302">
        <v>0.69</v>
      </c>
      <c r="I232" s="382">
        <v>323.96609852</v>
      </c>
      <c r="J232" s="435">
        <v>-40.70945094999999</v>
      </c>
      <c r="K232" s="382">
        <v>9.2409309999999998</v>
      </c>
      <c r="L232" s="435">
        <v>164.64847599999999</v>
      </c>
      <c r="M232" s="382">
        <v>322.71104868000003</v>
      </c>
      <c r="N232" s="435">
        <v>12.69176274000001</v>
      </c>
      <c r="O232" s="382">
        <v>22.359723840000001</v>
      </c>
      <c r="P232" s="435">
        <v>178.22663327999999</v>
      </c>
      <c r="Q232" s="232">
        <v>39556332.885000013</v>
      </c>
      <c r="R232" s="303">
        <v>3924498</v>
      </c>
      <c r="S232" s="232">
        <v>7272</v>
      </c>
      <c r="T232" s="304">
        <v>0.12210022303478156</v>
      </c>
      <c r="U232" s="240">
        <v>1.7798313006981751E-3</v>
      </c>
      <c r="V232" s="504"/>
      <c r="W232" s="305">
        <v>9.32</v>
      </c>
      <c r="X232" s="505"/>
      <c r="Y232" s="231">
        <v>2.6259871244635191E-2</v>
      </c>
      <c r="Z232" s="306">
        <v>-0.13463320000000001</v>
      </c>
      <c r="AA232" s="231">
        <v>-0.1517704</v>
      </c>
      <c r="AB232" s="306">
        <v>3.5365149999999998E-2</v>
      </c>
      <c r="AC232" s="231" t="s">
        <v>170</v>
      </c>
    </row>
    <row r="233" spans="1:29">
      <c r="A233" s="223"/>
      <c r="B233" s="223" t="s">
        <v>814</v>
      </c>
      <c r="C233" s="301" t="s">
        <v>25</v>
      </c>
      <c r="D233" s="301" t="s">
        <v>761</v>
      </c>
      <c r="E233" s="260" t="s">
        <v>817</v>
      </c>
      <c r="F233" s="225"/>
      <c r="G233" s="238"/>
      <c r="H233" s="302">
        <v>0.6</v>
      </c>
      <c r="I233" s="382">
        <v>17.155724299999999</v>
      </c>
      <c r="J233" s="435">
        <v>1.0529277599999998</v>
      </c>
      <c r="K233" s="382">
        <v>0.52710699999999999</v>
      </c>
      <c r="L233" s="435">
        <v>4.4261670000000004</v>
      </c>
      <c r="M233" s="382">
        <v>17.147974480000002</v>
      </c>
      <c r="N233" s="435">
        <v>2.9221080800000001</v>
      </c>
      <c r="O233" s="382">
        <v>2.6777706800000001</v>
      </c>
      <c r="P233" s="435">
        <v>6.3584486099999991</v>
      </c>
      <c r="Q233" s="232">
        <v>1493459.9950000001</v>
      </c>
      <c r="R233" s="303">
        <v>144272</v>
      </c>
      <c r="S233" s="232">
        <v>358</v>
      </c>
      <c r="T233" s="304">
        <v>8.7053158985540474E-2</v>
      </c>
      <c r="U233" s="240">
        <v>3.4895027874487054E-3</v>
      </c>
      <c r="V233" s="504"/>
      <c r="W233" s="305">
        <v>10.66</v>
      </c>
      <c r="X233" s="505"/>
      <c r="Y233" s="231">
        <v>0.10219709193245781</v>
      </c>
      <c r="Z233" s="306">
        <v>3.5191560000000004E-2</v>
      </c>
      <c r="AA233" s="231">
        <v>9.8906229999999998E-2</v>
      </c>
      <c r="AB233" s="306">
        <v>9.3594000000000011E-2</v>
      </c>
      <c r="AC233" s="231" t="s">
        <v>170</v>
      </c>
    </row>
    <row r="234" spans="1:29">
      <c r="A234" s="223"/>
      <c r="B234" s="223" t="s">
        <v>550</v>
      </c>
      <c r="C234" s="301" t="s">
        <v>25</v>
      </c>
      <c r="D234" s="301" t="s">
        <v>31</v>
      </c>
      <c r="E234" s="260" t="s">
        <v>558</v>
      </c>
      <c r="F234" s="225"/>
      <c r="G234" s="238"/>
      <c r="H234" s="302">
        <v>0.18</v>
      </c>
      <c r="I234" s="382">
        <v>1603.9706831399999</v>
      </c>
      <c r="J234" s="435">
        <v>65.100217349999909</v>
      </c>
      <c r="K234" s="382">
        <v>24.7908565</v>
      </c>
      <c r="L234" s="435">
        <v>144.9375015</v>
      </c>
      <c r="M234" s="382">
        <v>1603.96702854</v>
      </c>
      <c r="N234" s="435">
        <v>98.745493950000053</v>
      </c>
      <c r="O234" s="382">
        <v>36.601549919999997</v>
      </c>
      <c r="P234" s="435">
        <v>156.29158985000004</v>
      </c>
      <c r="Q234" s="232">
        <v>45597315.329999968</v>
      </c>
      <c r="R234" s="303">
        <v>384289</v>
      </c>
      <c r="S234" s="232">
        <v>7726</v>
      </c>
      <c r="T234" s="304">
        <v>2.8427773530583966E-2</v>
      </c>
      <c r="U234" s="240">
        <v>5.4793602209142955E-4</v>
      </c>
      <c r="V234" s="504"/>
      <c r="W234" s="305">
        <v>121.82</v>
      </c>
      <c r="X234" s="505"/>
      <c r="Y234" s="231">
        <v>1.2975455590215072E-2</v>
      </c>
      <c r="Z234" s="306">
        <v>2.5679889999999997E-2</v>
      </c>
      <c r="AA234" s="231">
        <v>0.12582850000000001</v>
      </c>
      <c r="AB234" s="306">
        <v>0.19843520000000001</v>
      </c>
      <c r="AC234" s="231">
        <v>0.12316530000000001</v>
      </c>
    </row>
    <row r="235" spans="1:29">
      <c r="A235" s="223"/>
      <c r="B235" s="223" t="s">
        <v>1383</v>
      </c>
      <c r="C235" s="301" t="s">
        <v>25</v>
      </c>
      <c r="D235" s="301" t="s">
        <v>31</v>
      </c>
      <c r="E235" s="260" t="s">
        <v>1393</v>
      </c>
      <c r="F235" s="225"/>
      <c r="G235" s="238"/>
      <c r="H235" s="302">
        <v>0.3</v>
      </c>
      <c r="I235" s="382">
        <v>64.391213250000007</v>
      </c>
      <c r="J235" s="435">
        <v>5.1931035000000003</v>
      </c>
      <c r="K235" s="382">
        <v>5.4488605000000003</v>
      </c>
      <c r="L235" s="435">
        <v>61.373229500000001</v>
      </c>
      <c r="M235" s="382">
        <v>64.664863249999996</v>
      </c>
      <c r="N235" s="435">
        <v>11.143551</v>
      </c>
      <c r="O235" s="382">
        <v>11.4933</v>
      </c>
      <c r="P235" s="435">
        <v>68.598362249999994</v>
      </c>
      <c r="Q235" s="232">
        <v>8842687.6600000001</v>
      </c>
      <c r="R235" s="303">
        <v>161642</v>
      </c>
      <c r="S235" s="232">
        <v>3117</v>
      </c>
      <c r="T235" s="304">
        <v>0.13732755159726703</v>
      </c>
      <c r="U235" s="240">
        <v>8.0555838048668724E-4</v>
      </c>
      <c r="V235" s="504"/>
      <c r="W235" s="305">
        <v>54.73</v>
      </c>
      <c r="X235" s="505"/>
      <c r="Y235" s="231">
        <v>1.3303215786588711E-2</v>
      </c>
      <c r="Z235" s="306">
        <v>-4.909091E-3</v>
      </c>
      <c r="AA235" s="231" t="s">
        <v>170</v>
      </c>
      <c r="AB235" s="306" t="s">
        <v>170</v>
      </c>
      <c r="AC235" s="231" t="s">
        <v>170</v>
      </c>
    </row>
    <row r="236" spans="1:29">
      <c r="A236" s="223"/>
      <c r="B236" s="223" t="s">
        <v>567</v>
      </c>
      <c r="C236" s="301" t="s">
        <v>25</v>
      </c>
      <c r="D236" s="301" t="s">
        <v>31</v>
      </c>
      <c r="E236" s="260" t="s">
        <v>574</v>
      </c>
      <c r="F236" s="225"/>
      <c r="G236" s="238"/>
      <c r="H236" s="302">
        <v>0.32</v>
      </c>
      <c r="I236" s="382">
        <v>994.98975408000001</v>
      </c>
      <c r="J236" s="435">
        <v>32.626143520000099</v>
      </c>
      <c r="K236" s="382">
        <v>42.638257000000003</v>
      </c>
      <c r="L236" s="435">
        <v>287.16806350000002</v>
      </c>
      <c r="M236" s="382">
        <v>995.16318930000011</v>
      </c>
      <c r="N236" s="435">
        <v>61.809886440000177</v>
      </c>
      <c r="O236" s="382">
        <v>70.270033680000012</v>
      </c>
      <c r="P236" s="435">
        <v>322.38191060000003</v>
      </c>
      <c r="Q236" s="232">
        <v>56802987.821899995</v>
      </c>
      <c r="R236" s="303">
        <v>764344</v>
      </c>
      <c r="S236" s="232">
        <v>7219</v>
      </c>
      <c r="T236" s="304">
        <v>5.7089017840612731E-2</v>
      </c>
      <c r="U236" s="240">
        <v>5.6526288678451558E-4</v>
      </c>
      <c r="V236" s="504"/>
      <c r="W236" s="305">
        <v>74.34</v>
      </c>
      <c r="X236" s="505"/>
      <c r="Y236" s="231">
        <v>8.0886346516007526E-2</v>
      </c>
      <c r="Z236" s="306">
        <v>-1.0515110000000001E-2</v>
      </c>
      <c r="AA236" s="231">
        <v>0.10555450000000001</v>
      </c>
      <c r="AB236" s="306">
        <v>0.1509876</v>
      </c>
      <c r="AC236" s="231">
        <v>7.6522099999999996E-2</v>
      </c>
    </row>
    <row r="237" spans="1:29">
      <c r="A237" s="223"/>
      <c r="B237" s="223" t="s">
        <v>671</v>
      </c>
      <c r="C237" s="301" t="s">
        <v>25</v>
      </c>
      <c r="D237" s="301" t="s">
        <v>379</v>
      </c>
      <c r="E237" s="260" t="s">
        <v>704</v>
      </c>
      <c r="F237" s="225"/>
      <c r="G237" s="238"/>
      <c r="H237" s="302">
        <v>0.4</v>
      </c>
      <c r="I237" s="382">
        <v>642.73628139999994</v>
      </c>
      <c r="J237" s="435">
        <v>41.958694649999977</v>
      </c>
      <c r="K237" s="382">
        <v>38.435305</v>
      </c>
      <c r="L237" s="435">
        <v>163.13001199999999</v>
      </c>
      <c r="M237" s="382">
        <v>642.69111939999993</v>
      </c>
      <c r="N237" s="435">
        <v>56.714158110000014</v>
      </c>
      <c r="O237" s="382">
        <v>36.778697600000001</v>
      </c>
      <c r="P237" s="435">
        <v>165.13501274999996</v>
      </c>
      <c r="Q237" s="232">
        <v>53251601.614999995</v>
      </c>
      <c r="R237" s="303">
        <v>1380204</v>
      </c>
      <c r="S237" s="232">
        <v>3951</v>
      </c>
      <c r="T237" s="304">
        <v>8.2851401353923937E-2</v>
      </c>
      <c r="U237" s="240">
        <v>8.6017095178483687E-4</v>
      </c>
      <c r="V237" s="504"/>
      <c r="W237" s="305">
        <v>38.6</v>
      </c>
      <c r="X237" s="505"/>
      <c r="Y237" s="231">
        <v>0.17227979274611399</v>
      </c>
      <c r="Z237" s="306">
        <v>5.4701750000000007E-3</v>
      </c>
      <c r="AA237" s="231">
        <v>0.47826549999999995</v>
      </c>
      <c r="AB237" s="306">
        <v>0.27001550000000002</v>
      </c>
      <c r="AC237" s="231">
        <v>0.18067129999999998</v>
      </c>
    </row>
    <row r="238" spans="1:29">
      <c r="A238" s="223"/>
      <c r="B238" s="223" t="s">
        <v>1382</v>
      </c>
      <c r="C238" s="301" t="s">
        <v>25</v>
      </c>
      <c r="D238" s="301" t="s">
        <v>31</v>
      </c>
      <c r="E238" s="260" t="s">
        <v>1394</v>
      </c>
      <c r="F238" s="225"/>
      <c r="G238" s="238"/>
      <c r="H238" s="302">
        <v>0.23</v>
      </c>
      <c r="I238" s="382">
        <v>79.360140600000008</v>
      </c>
      <c r="J238" s="435">
        <v>8.1023239000000054</v>
      </c>
      <c r="K238" s="382">
        <v>2.6077729999999999</v>
      </c>
      <c r="L238" s="435">
        <v>66.592940999999996</v>
      </c>
      <c r="M238" s="382">
        <v>79.700740600000003</v>
      </c>
      <c r="N238" s="435">
        <v>15.171681850000009</v>
      </c>
      <c r="O238" s="382">
        <v>8.5150000000000006</v>
      </c>
      <c r="P238" s="435">
        <v>72.449208749999997</v>
      </c>
      <c r="Q238" s="232">
        <v>7698718.9799999986</v>
      </c>
      <c r="R238" s="303">
        <v>117542</v>
      </c>
      <c r="S238" s="232">
        <v>6303</v>
      </c>
      <c r="T238" s="304">
        <v>9.7009895922487793E-2</v>
      </c>
      <c r="U238" s="240">
        <v>1.4241993649836181E-3</v>
      </c>
      <c r="V238" s="504"/>
      <c r="W238" s="305">
        <v>68.12</v>
      </c>
      <c r="X238" s="505"/>
      <c r="Y238" s="231">
        <v>2.8446858485026423E-3</v>
      </c>
      <c r="Z238" s="306">
        <v>7.5465740000000003E-2</v>
      </c>
      <c r="AA238" s="231" t="s">
        <v>170</v>
      </c>
      <c r="AB238" s="306" t="s">
        <v>170</v>
      </c>
      <c r="AC238" s="231" t="s">
        <v>170</v>
      </c>
    </row>
    <row r="239" spans="1:29">
      <c r="A239" s="223"/>
      <c r="B239" s="223" t="s">
        <v>1381</v>
      </c>
      <c r="C239" s="301" t="s">
        <v>25</v>
      </c>
      <c r="D239" s="301" t="s">
        <v>31</v>
      </c>
      <c r="E239" s="260" t="s">
        <v>1395</v>
      </c>
      <c r="F239" s="225"/>
      <c r="G239" s="238"/>
      <c r="H239" s="302">
        <v>0.26</v>
      </c>
      <c r="I239" s="382">
        <v>16.387606399999999</v>
      </c>
      <c r="J239" s="435">
        <v>0.71793789999999846</v>
      </c>
      <c r="K239" s="382">
        <v>0</v>
      </c>
      <c r="L239" s="435">
        <v>13.506095</v>
      </c>
      <c r="M239" s="382">
        <v>16.387606399999999</v>
      </c>
      <c r="N239" s="435">
        <v>1.0707685999999996</v>
      </c>
      <c r="O239" s="382">
        <v>-0.33439999999999998</v>
      </c>
      <c r="P239" s="435">
        <v>12.7107378</v>
      </c>
      <c r="Q239" s="232">
        <v>976409.12000000023</v>
      </c>
      <c r="R239" s="303">
        <v>14946</v>
      </c>
      <c r="S239" s="232">
        <v>1580</v>
      </c>
      <c r="T239" s="304">
        <v>5.9582168143848042E-2</v>
      </c>
      <c r="U239" s="240">
        <v>3.1114446702223248E-3</v>
      </c>
      <c r="V239" s="504"/>
      <c r="W239" s="305">
        <v>66.88</v>
      </c>
      <c r="X239" s="505"/>
      <c r="Y239" s="231">
        <v>9.2948265550239252E-3</v>
      </c>
      <c r="Z239" s="306">
        <v>4.5326669999999999E-2</v>
      </c>
      <c r="AA239" s="231" t="s">
        <v>170</v>
      </c>
      <c r="AB239" s="306" t="s">
        <v>170</v>
      </c>
      <c r="AC239" s="231" t="s">
        <v>170</v>
      </c>
    </row>
    <row r="240" spans="1:29">
      <c r="A240" s="223"/>
      <c r="B240" s="223" t="s">
        <v>1404</v>
      </c>
      <c r="C240" s="301" t="s">
        <v>25</v>
      </c>
      <c r="D240" s="301" t="s">
        <v>1354</v>
      </c>
      <c r="E240" s="260" t="s">
        <v>1417</v>
      </c>
      <c r="F240" s="225"/>
      <c r="G240" s="238"/>
      <c r="H240" s="302">
        <v>0.49</v>
      </c>
      <c r="I240" s="382">
        <v>0.75124999999999997</v>
      </c>
      <c r="J240" s="435">
        <v>-0.19375000000000001</v>
      </c>
      <c r="K240" s="382">
        <v>0</v>
      </c>
      <c r="L240" s="435">
        <v>1.1064449999999999</v>
      </c>
      <c r="M240" s="382">
        <v>0.75124999999999997</v>
      </c>
      <c r="N240" s="435">
        <v>0.27500000000000002</v>
      </c>
      <c r="O240" s="382">
        <v>0.30049999999999999</v>
      </c>
      <c r="P240" s="435">
        <v>1.4404999999999999</v>
      </c>
      <c r="Q240" s="232">
        <v>355487.18</v>
      </c>
      <c r="R240" s="303">
        <v>54798</v>
      </c>
      <c r="S240" s="232">
        <v>67</v>
      </c>
      <c r="T240" s="304">
        <v>0.47319424958402662</v>
      </c>
      <c r="U240" s="240">
        <v>7.9736757598244563E-3</v>
      </c>
      <c r="V240" s="504"/>
      <c r="W240" s="305">
        <v>5.93</v>
      </c>
      <c r="X240" s="505"/>
      <c r="Y240" s="231">
        <v>0</v>
      </c>
      <c r="Z240" s="306">
        <v>-0.21038609999999999</v>
      </c>
      <c r="AA240" s="231" t="s">
        <v>170</v>
      </c>
      <c r="AB240" s="306" t="s">
        <v>170</v>
      </c>
      <c r="AC240" s="231" t="s">
        <v>170</v>
      </c>
    </row>
    <row r="241" spans="1:29">
      <c r="A241" s="223"/>
      <c r="B241" s="223" t="s">
        <v>794</v>
      </c>
      <c r="C241" s="301" t="s">
        <v>25</v>
      </c>
      <c r="D241" s="301" t="s">
        <v>761</v>
      </c>
      <c r="E241" s="260" t="s">
        <v>798</v>
      </c>
      <c r="F241" s="225"/>
      <c r="G241" s="238"/>
      <c r="H241" s="302">
        <v>0.65</v>
      </c>
      <c r="I241" s="382">
        <v>915.8112676500001</v>
      </c>
      <c r="J241" s="435">
        <v>-49.749065739999892</v>
      </c>
      <c r="K241" s="382">
        <v>5.3642310000000002</v>
      </c>
      <c r="L241" s="435">
        <v>421.66771999999997</v>
      </c>
      <c r="M241" s="382">
        <v>916.18389569999999</v>
      </c>
      <c r="N241" s="435">
        <v>76.315360899999973</v>
      </c>
      <c r="O241" s="382">
        <v>14.870593700000001</v>
      </c>
      <c r="P241" s="435">
        <v>424.34171256000002</v>
      </c>
      <c r="Q241" s="232">
        <v>80537335.150000006</v>
      </c>
      <c r="R241" s="303">
        <v>3256394</v>
      </c>
      <c r="S241" s="232">
        <v>12761</v>
      </c>
      <c r="T241" s="304">
        <v>8.7940974297751634E-2</v>
      </c>
      <c r="U241" s="240">
        <v>8.946930685096487E-4</v>
      </c>
      <c r="V241" s="504"/>
      <c r="W241" s="305">
        <v>24.35</v>
      </c>
      <c r="X241" s="505"/>
      <c r="Y241" s="231">
        <v>2.9855030800821348E-2</v>
      </c>
      <c r="Z241" s="306">
        <v>-5.6567220000000001E-2</v>
      </c>
      <c r="AA241" s="231">
        <v>0.38491590000000003</v>
      </c>
      <c r="AB241" s="306">
        <v>0.3182856</v>
      </c>
      <c r="AC241" s="231" t="s">
        <v>170</v>
      </c>
    </row>
    <row r="242" spans="1:29">
      <c r="A242" s="223"/>
      <c r="B242" s="223" t="s">
        <v>188</v>
      </c>
      <c r="C242" s="301" t="s">
        <v>25</v>
      </c>
      <c r="D242" s="301" t="s">
        <v>147</v>
      </c>
      <c r="E242" s="260" t="s">
        <v>1177</v>
      </c>
      <c r="F242" s="225"/>
      <c r="G242" s="238"/>
      <c r="H242" s="302">
        <v>0.35</v>
      </c>
      <c r="I242" s="382">
        <v>416.98372932999996</v>
      </c>
      <c r="J242" s="435">
        <v>7.2657468100000022</v>
      </c>
      <c r="K242" s="382">
        <v>8.5396999999999998</v>
      </c>
      <c r="L242" s="435">
        <v>92.308886779999995</v>
      </c>
      <c r="M242" s="382">
        <v>416.56669439000001</v>
      </c>
      <c r="N242" s="435">
        <v>18.953877680000009</v>
      </c>
      <c r="O242" s="382">
        <v>20.428565919999997</v>
      </c>
      <c r="P242" s="435">
        <v>104.09160249000001</v>
      </c>
      <c r="Q242" s="232">
        <v>20486108.040000003</v>
      </c>
      <c r="R242" s="303">
        <v>958336</v>
      </c>
      <c r="S242" s="232">
        <v>2859</v>
      </c>
      <c r="T242" s="304">
        <v>4.9129274355420575E-2</v>
      </c>
      <c r="U242" s="240">
        <v>9.7013574389566979E-4</v>
      </c>
      <c r="V242" s="504"/>
      <c r="W242" s="305">
        <v>21.49</v>
      </c>
      <c r="X242" s="505"/>
      <c r="Y242" s="231">
        <v>0.10369990693345743</v>
      </c>
      <c r="Z242" s="306">
        <v>-3.2467529999999998E-3</v>
      </c>
      <c r="AA242" s="231">
        <v>0.1170448</v>
      </c>
      <c r="AB242" s="306">
        <v>0.16479160000000001</v>
      </c>
      <c r="AC242" s="231">
        <v>9.7809409999999999E-2</v>
      </c>
    </row>
    <row r="243" spans="1:29">
      <c r="A243" s="223"/>
      <c r="B243" s="223" t="s">
        <v>396</v>
      </c>
      <c r="C243" s="301" t="s">
        <v>25</v>
      </c>
      <c r="D243" s="301" t="s">
        <v>110</v>
      </c>
      <c r="E243" s="260" t="s">
        <v>400</v>
      </c>
      <c r="F243" s="225"/>
      <c r="G243" s="238"/>
      <c r="H243" s="302">
        <v>0.35</v>
      </c>
      <c r="I243" s="382">
        <v>151.36478369999998</v>
      </c>
      <c r="J243" s="435">
        <v>-1.1884486600000261</v>
      </c>
      <c r="K243" s="382">
        <v>-4.4145919999999998</v>
      </c>
      <c r="L243" s="435">
        <v>-25.800988</v>
      </c>
      <c r="M243" s="382">
        <v>151.27379475000001</v>
      </c>
      <c r="N243" s="435">
        <v>-7.6544586500000058</v>
      </c>
      <c r="O243" s="382">
        <v>-13.571999999999999</v>
      </c>
      <c r="P243" s="435">
        <v>-35.067937389999997</v>
      </c>
      <c r="Q243" s="232">
        <v>6504622.2331999997</v>
      </c>
      <c r="R243" s="303">
        <v>118004</v>
      </c>
      <c r="S243" s="232">
        <v>458</v>
      </c>
      <c r="T243" s="304">
        <v>4.297315448282836E-2</v>
      </c>
      <c r="U243" s="240">
        <v>1.5418020851212402E-3</v>
      </c>
      <c r="V243" s="504"/>
      <c r="W243" s="305">
        <v>56.55</v>
      </c>
      <c r="X243" s="505"/>
      <c r="Y243" s="231">
        <v>3.3762546419098136E-2</v>
      </c>
      <c r="Z243" s="306">
        <v>2.186484E-2</v>
      </c>
      <c r="AA243" s="231">
        <v>0.12732570000000001</v>
      </c>
      <c r="AB243" s="306">
        <v>0.19295809999999999</v>
      </c>
      <c r="AC243" s="231">
        <v>0.1279402</v>
      </c>
    </row>
    <row r="244" spans="1:29">
      <c r="A244" s="223"/>
      <c r="B244" s="223" t="s">
        <v>395</v>
      </c>
      <c r="C244" s="301" t="s">
        <v>25</v>
      </c>
      <c r="D244" s="301" t="s">
        <v>110</v>
      </c>
      <c r="E244" s="260" t="s">
        <v>399</v>
      </c>
      <c r="F244" s="225"/>
      <c r="G244" s="238"/>
      <c r="H244" s="302">
        <v>0.25</v>
      </c>
      <c r="I244" s="382">
        <v>62.7579584</v>
      </c>
      <c r="J244" s="435">
        <v>-10.983932799999989</v>
      </c>
      <c r="K244" s="382">
        <v>-11.036688</v>
      </c>
      <c r="L244" s="435">
        <v>-18.188745000000001</v>
      </c>
      <c r="M244" s="382">
        <v>62.2385497</v>
      </c>
      <c r="N244" s="435">
        <v>-13.980706700000002</v>
      </c>
      <c r="O244" s="382">
        <v>-14.748911300000001</v>
      </c>
      <c r="P244" s="435">
        <v>-21.916345789999998</v>
      </c>
      <c r="Q244" s="232">
        <v>4217891.93</v>
      </c>
      <c r="R244" s="303">
        <v>92174</v>
      </c>
      <c r="S244" s="232">
        <v>257</v>
      </c>
      <c r="T244" s="304">
        <v>6.7208877368451811E-2</v>
      </c>
      <c r="U244" s="240">
        <v>1.5856277828884863E-3</v>
      </c>
      <c r="V244" s="504"/>
      <c r="W244" s="305">
        <v>46.1</v>
      </c>
      <c r="X244" s="505"/>
      <c r="Y244" s="231">
        <v>2.0977874186550973E-2</v>
      </c>
      <c r="Z244" s="306">
        <v>1.0857759999999999E-3</v>
      </c>
      <c r="AA244" s="231">
        <v>5.9886160000000001E-2</v>
      </c>
      <c r="AB244" s="306">
        <v>0.1221193</v>
      </c>
      <c r="AC244" s="231">
        <v>8.407278E-2</v>
      </c>
    </row>
    <row r="245" spans="1:29">
      <c r="A245" s="223"/>
      <c r="B245" s="223" t="s">
        <v>345</v>
      </c>
      <c r="C245" s="301" t="s">
        <v>1206</v>
      </c>
      <c r="D245" s="301" t="s">
        <v>858</v>
      </c>
      <c r="E245" s="260" t="s">
        <v>1166</v>
      </c>
      <c r="F245" s="225"/>
      <c r="G245" s="238"/>
      <c r="H245" s="302">
        <v>0.54</v>
      </c>
      <c r="I245" s="382">
        <v>45.704637800000008</v>
      </c>
      <c r="J245" s="435">
        <v>0.75858320000000301</v>
      </c>
      <c r="K245" s="382">
        <v>0</v>
      </c>
      <c r="L245" s="435">
        <v>-5.8673380000000002</v>
      </c>
      <c r="M245" s="382">
        <v>45.704637800000008</v>
      </c>
      <c r="N245" s="435">
        <v>-1.2320897800000012</v>
      </c>
      <c r="O245" s="382">
        <v>-2.41</v>
      </c>
      <c r="P245" s="435">
        <v>-8.3392560000000007</v>
      </c>
      <c r="Q245" s="232">
        <v>758568.45999999985</v>
      </c>
      <c r="R245" s="303">
        <v>31806</v>
      </c>
      <c r="S245" s="232">
        <v>163</v>
      </c>
      <c r="T245" s="304">
        <v>1.6597187867879785E-2</v>
      </c>
      <c r="U245" s="240">
        <v>2.0830335636063827E-3</v>
      </c>
      <c r="V245" s="504"/>
      <c r="W245" s="305">
        <v>24.14</v>
      </c>
      <c r="X245" s="505"/>
      <c r="Y245" s="231">
        <v>2.6184341342170669E-3</v>
      </c>
      <c r="Z245" s="306">
        <v>1.8565399999999999E-2</v>
      </c>
      <c r="AA245" s="231">
        <v>9.4869999999999996E-2</v>
      </c>
      <c r="AB245" s="306">
        <v>0.16054179999999998</v>
      </c>
      <c r="AC245" s="231">
        <v>0.10417080000000001</v>
      </c>
    </row>
    <row r="246" spans="1:29">
      <c r="A246" s="223"/>
      <c r="B246" s="223" t="s">
        <v>1331</v>
      </c>
      <c r="C246" s="301" t="s">
        <v>25</v>
      </c>
      <c r="D246" s="301" t="s">
        <v>1354</v>
      </c>
      <c r="E246" s="260" t="s">
        <v>1345</v>
      </c>
      <c r="F246" s="225"/>
      <c r="G246" s="238"/>
      <c r="H246" s="302">
        <v>0.28999999999999998</v>
      </c>
      <c r="I246" s="382">
        <v>25.87876545</v>
      </c>
      <c r="J246" s="435">
        <v>1.8592511099999993</v>
      </c>
      <c r="K246" s="382">
        <v>0</v>
      </c>
      <c r="L246" s="435">
        <v>1.9975130000000001</v>
      </c>
      <c r="M246" s="382">
        <v>25.87876545</v>
      </c>
      <c r="N246" s="435">
        <v>2.9046264200000018</v>
      </c>
      <c r="O246" s="382">
        <v>0.57937499999999997</v>
      </c>
      <c r="P246" s="435">
        <v>23.147889030000002</v>
      </c>
      <c r="Q246" s="232">
        <v>1015900.1900000001</v>
      </c>
      <c r="R246" s="303">
        <v>69485</v>
      </c>
      <c r="S246" s="232">
        <v>71</v>
      </c>
      <c r="T246" s="304">
        <v>3.9256130357640383E-2</v>
      </c>
      <c r="U246" s="240">
        <v>3.7366055056984658E-3</v>
      </c>
      <c r="V246" s="504"/>
      <c r="W246" s="305">
        <v>15.43</v>
      </c>
      <c r="X246" s="505"/>
      <c r="Y246" s="231">
        <v>5.8187297472456255E-3</v>
      </c>
      <c r="Z246" s="306">
        <v>8.2047679999999998E-2</v>
      </c>
      <c r="AA246" s="231">
        <v>0.1960924</v>
      </c>
      <c r="AB246" s="306" t="s">
        <v>170</v>
      </c>
      <c r="AC246" s="231" t="s">
        <v>170</v>
      </c>
    </row>
    <row r="247" spans="1:29">
      <c r="A247" s="223"/>
      <c r="B247" s="223" t="s">
        <v>785</v>
      </c>
      <c r="C247" s="301" t="s">
        <v>25</v>
      </c>
      <c r="D247" s="301" t="s">
        <v>858</v>
      </c>
      <c r="E247" s="260" t="s">
        <v>948</v>
      </c>
      <c r="F247" s="225"/>
      <c r="G247" s="238"/>
      <c r="H247" s="302">
        <v>0.69</v>
      </c>
      <c r="I247" s="382">
        <v>139.97708052999999</v>
      </c>
      <c r="J247" s="435">
        <v>-8.4713677599999908</v>
      </c>
      <c r="K247" s="382">
        <v>7.4276879999999998</v>
      </c>
      <c r="L247" s="435">
        <v>100.355572</v>
      </c>
      <c r="M247" s="382">
        <v>139.95887507</v>
      </c>
      <c r="N247" s="435">
        <v>23.867674739999995</v>
      </c>
      <c r="O247" s="382">
        <v>17.165147999999999</v>
      </c>
      <c r="P247" s="435">
        <v>111.05258400999999</v>
      </c>
      <c r="Q247" s="232">
        <v>31894706.880000003</v>
      </c>
      <c r="R247" s="303">
        <v>2131240</v>
      </c>
      <c r="S247" s="232">
        <v>5530</v>
      </c>
      <c r="T247" s="304">
        <v>0.22785663738117687</v>
      </c>
      <c r="U247" s="240">
        <v>1.7662080589854877E-3</v>
      </c>
      <c r="V247" s="504"/>
      <c r="W247" s="305">
        <v>14.29</v>
      </c>
      <c r="X247" s="505"/>
      <c r="Y247" s="231">
        <v>3.8047025892232328E-2</v>
      </c>
      <c r="Z247" s="306">
        <v>-0.10519719999999999</v>
      </c>
      <c r="AA247" s="231">
        <v>0.2610847</v>
      </c>
      <c r="AB247" s="306">
        <v>0.26175930000000003</v>
      </c>
      <c r="AC247" s="231" t="s">
        <v>170</v>
      </c>
    </row>
    <row r="248" spans="1:29">
      <c r="A248" s="223"/>
      <c r="B248" s="223" t="s">
        <v>247</v>
      </c>
      <c r="C248" s="301" t="s">
        <v>25</v>
      </c>
      <c r="D248" s="301" t="s">
        <v>761</v>
      </c>
      <c r="E248" s="260" t="s">
        <v>764</v>
      </c>
      <c r="F248" s="225"/>
      <c r="G248" s="238"/>
      <c r="H248" s="302">
        <v>0.35</v>
      </c>
      <c r="I248" s="382">
        <v>70.145796000000004</v>
      </c>
      <c r="J248" s="435">
        <v>-2.1846022199999986</v>
      </c>
      <c r="K248" s="382">
        <v>1.435398</v>
      </c>
      <c r="L248" s="435">
        <v>1.563903</v>
      </c>
      <c r="M248" s="382">
        <v>70.022679999999994</v>
      </c>
      <c r="N248" s="435">
        <v>-2.7173607999999971</v>
      </c>
      <c r="O248" s="382">
        <v>1.4</v>
      </c>
      <c r="P248" s="435">
        <v>0.79792706000000024</v>
      </c>
      <c r="Q248" s="232">
        <v>3656844.19</v>
      </c>
      <c r="R248" s="303">
        <v>259529</v>
      </c>
      <c r="S248" s="232">
        <v>584</v>
      </c>
      <c r="T248" s="304">
        <v>5.2132050650619176E-2</v>
      </c>
      <c r="U248" s="240">
        <v>1.8781669535314601E-3</v>
      </c>
      <c r="V248" s="504"/>
      <c r="W248" s="305">
        <v>13.99</v>
      </c>
      <c r="X248" s="505"/>
      <c r="Y248" s="231">
        <v>4.2596140100071476E-2</v>
      </c>
      <c r="Z248" s="306">
        <v>-5.0237610000000002E-2</v>
      </c>
      <c r="AA248" s="231">
        <v>-1.787617E-2</v>
      </c>
      <c r="AB248" s="306">
        <v>8.395996E-2</v>
      </c>
      <c r="AC248" s="231">
        <v>6.5659919999999997E-2</v>
      </c>
    </row>
    <row r="249" spans="1:29" ht="15.5">
      <c r="A249" s="352"/>
      <c r="B249" s="352" t="s">
        <v>263</v>
      </c>
      <c r="C249" s="394"/>
      <c r="D249" s="367"/>
      <c r="E249" s="394"/>
      <c r="F249" s="479"/>
      <c r="G249" s="238"/>
      <c r="H249" s="479"/>
      <c r="I249" s="479"/>
      <c r="J249" s="479"/>
      <c r="K249" s="479"/>
      <c r="L249" s="479"/>
      <c r="M249" s="354"/>
      <c r="N249" s="354"/>
      <c r="O249" s="500"/>
      <c r="P249" s="500"/>
      <c r="Q249" s="354"/>
      <c r="R249" s="354"/>
      <c r="S249" s="354"/>
      <c r="T249" s="354"/>
      <c r="U249" s="354"/>
      <c r="V249" s="461"/>
      <c r="W249" s="354"/>
      <c r="X249" s="461"/>
      <c r="Y249" s="354"/>
      <c r="Z249" s="489"/>
      <c r="AA249" s="489"/>
      <c r="AB249" s="489"/>
      <c r="AC249" s="489"/>
    </row>
    <row r="250" spans="1:29">
      <c r="A250" s="223"/>
      <c r="B250" s="223" t="s">
        <v>668</v>
      </c>
      <c r="C250" s="301" t="s">
        <v>1207</v>
      </c>
      <c r="D250" s="301" t="s">
        <v>1294</v>
      </c>
      <c r="E250" s="260" t="s">
        <v>1131</v>
      </c>
      <c r="F250" s="225"/>
      <c r="G250" s="238"/>
      <c r="H250" s="302">
        <v>0.9</v>
      </c>
      <c r="I250" s="382">
        <v>8.44903431</v>
      </c>
      <c r="J250" s="435">
        <v>-1.0082382299999986</v>
      </c>
      <c r="K250" s="382">
        <v>-0.97005399999999997</v>
      </c>
      <c r="L250" s="435">
        <v>-8.4194040000000001</v>
      </c>
      <c r="M250" s="382">
        <v>8.4954654999999999</v>
      </c>
      <c r="N250" s="435">
        <v>-2.2203715700000002</v>
      </c>
      <c r="O250" s="382">
        <v>-2.2203715700000002</v>
      </c>
      <c r="P250" s="435">
        <v>-9.7214259800000011</v>
      </c>
      <c r="Q250" s="232">
        <v>971396.28</v>
      </c>
      <c r="R250" s="303">
        <v>161419</v>
      </c>
      <c r="S250" s="232">
        <v>30</v>
      </c>
      <c r="T250" s="304">
        <v>0.11497127888926752</v>
      </c>
      <c r="U250" s="240">
        <v>3.3134017456680838E-3</v>
      </c>
      <c r="V250" s="504"/>
      <c r="W250" s="305">
        <v>6.14</v>
      </c>
      <c r="X250" s="505"/>
      <c r="Y250" s="231">
        <v>2.6221498371335507E-3</v>
      </c>
      <c r="Z250" s="306">
        <v>-6.4724919999999998E-3</v>
      </c>
      <c r="AA250" s="231">
        <v>-2.8121269999999998E-3</v>
      </c>
      <c r="AB250" s="306">
        <v>9.7767839999999995E-2</v>
      </c>
      <c r="AC250" s="231">
        <v>5.4678310000000001E-2</v>
      </c>
    </row>
    <row r="251" spans="1:29">
      <c r="A251" s="223"/>
      <c r="B251" s="223" t="s">
        <v>571</v>
      </c>
      <c r="C251" s="301" t="s">
        <v>1207</v>
      </c>
      <c r="D251" s="301" t="s">
        <v>628</v>
      </c>
      <c r="E251" s="260" t="s">
        <v>1198</v>
      </c>
      <c r="F251" s="225"/>
      <c r="G251" s="238"/>
      <c r="H251" s="302">
        <v>1.1000000000000001</v>
      </c>
      <c r="I251" s="382">
        <v>394.20666871999998</v>
      </c>
      <c r="J251" s="435">
        <v>4.5599469199999572</v>
      </c>
      <c r="K251" s="382">
        <v>1.9321784499999999</v>
      </c>
      <c r="L251" s="435">
        <v>27.892689300000001</v>
      </c>
      <c r="M251" s="382">
        <v>392.50844265999996</v>
      </c>
      <c r="N251" s="435">
        <v>18.304329299999953</v>
      </c>
      <c r="O251" s="382">
        <v>7.36979352</v>
      </c>
      <c r="P251" s="435">
        <v>57.13497744</v>
      </c>
      <c r="Q251" s="232">
        <v>6855356.9300000016</v>
      </c>
      <c r="R251" s="303">
        <v>1089754</v>
      </c>
      <c r="S251" s="232">
        <v>724</v>
      </c>
      <c r="T251" s="304">
        <v>1.7390261185229405E-2</v>
      </c>
      <c r="U251" s="240">
        <v>3.049468029825678E-3</v>
      </c>
      <c r="V251" s="504"/>
      <c r="W251" s="305">
        <v>6.34</v>
      </c>
      <c r="X251" s="505"/>
      <c r="Y251" s="231">
        <v>0.12383801261829652</v>
      </c>
      <c r="Z251" s="306">
        <v>6.3492069999999999E-3</v>
      </c>
      <c r="AA251" s="231">
        <v>9.4051899999999994E-2</v>
      </c>
      <c r="AB251" s="306">
        <v>0.18155750000000001</v>
      </c>
      <c r="AC251" s="231">
        <v>0.12040960000000001</v>
      </c>
    </row>
    <row r="252" spans="1:29">
      <c r="A252" s="223"/>
      <c r="B252" s="223" t="s">
        <v>1084</v>
      </c>
      <c r="C252" s="301" t="s">
        <v>1207</v>
      </c>
      <c r="D252" s="301" t="s">
        <v>228</v>
      </c>
      <c r="E252" s="260" t="s">
        <v>1095</v>
      </c>
      <c r="F252" s="225"/>
      <c r="G252" s="238"/>
      <c r="H252" s="302">
        <v>0.65</v>
      </c>
      <c r="I252" s="382">
        <v>11.368751600000001</v>
      </c>
      <c r="J252" s="435">
        <v>2.1728024000000006</v>
      </c>
      <c r="K252" s="382">
        <v>2.0650168199999999</v>
      </c>
      <c r="L252" s="435">
        <v>2.5067386600000003</v>
      </c>
      <c r="M252" s="382">
        <v>11.368751600000001</v>
      </c>
      <c r="N252" s="435">
        <v>3.4514123000000008</v>
      </c>
      <c r="O252" s="382">
        <v>3.1644000000000001</v>
      </c>
      <c r="P252" s="435">
        <v>3.5494352500000002</v>
      </c>
      <c r="Q252" s="232">
        <v>2469644.3772</v>
      </c>
      <c r="R252" s="303">
        <v>215217</v>
      </c>
      <c r="S252" s="232">
        <v>19</v>
      </c>
      <c r="T252" s="304">
        <v>0.2172309206931744</v>
      </c>
      <c r="U252" s="240">
        <v>7.8602723842264941E-3</v>
      </c>
      <c r="V252" s="504"/>
      <c r="W252" s="305">
        <v>11.7</v>
      </c>
      <c r="X252" s="505"/>
      <c r="Y252" s="231">
        <v>7.3931623931623941E-3</v>
      </c>
      <c r="Z252" s="306">
        <v>1.7123289999999998E-3</v>
      </c>
      <c r="AA252" s="231">
        <v>5.7333769999999999E-2</v>
      </c>
      <c r="AB252" s="306" t="s">
        <v>170</v>
      </c>
      <c r="AC252" s="231" t="s">
        <v>170</v>
      </c>
    </row>
    <row r="253" spans="1:29">
      <c r="A253" s="223"/>
      <c r="B253" s="223" t="s">
        <v>1406</v>
      </c>
      <c r="C253" s="301" t="s">
        <v>1207</v>
      </c>
      <c r="D253" s="301" t="s">
        <v>1424</v>
      </c>
      <c r="E253" s="260" t="s">
        <v>1419</v>
      </c>
      <c r="F253" s="225"/>
      <c r="G253" s="238"/>
      <c r="H253" s="302">
        <v>0.3</v>
      </c>
      <c r="I253" s="382">
        <v>14.009513559999998</v>
      </c>
      <c r="J253" s="435">
        <v>2.5942190199999975</v>
      </c>
      <c r="K253" s="382">
        <v>2.3953803499999999</v>
      </c>
      <c r="L253" s="435">
        <v>6.1857350399999991</v>
      </c>
      <c r="M253" s="382">
        <v>3.9507999999999996</v>
      </c>
      <c r="N253" s="435">
        <v>0.28679999999999956</v>
      </c>
      <c r="O253" s="382">
        <v>0.23239999999999997</v>
      </c>
      <c r="P253" s="435">
        <v>3.9239000000000002</v>
      </c>
      <c r="Q253" s="232">
        <v>540301.80000000005</v>
      </c>
      <c r="R253" s="303">
        <v>47054</v>
      </c>
      <c r="S253" s="232">
        <v>75</v>
      </c>
      <c r="T253" s="304">
        <v>3.8566778045932386E-2</v>
      </c>
      <c r="U253" s="240">
        <v>1.4896618401068823E-3</v>
      </c>
      <c r="V253" s="504"/>
      <c r="W253" s="305">
        <v>11.64</v>
      </c>
      <c r="X253" s="505"/>
      <c r="Y253" s="231">
        <v>0</v>
      </c>
      <c r="Z253" s="306">
        <v>1.659389E-2</v>
      </c>
      <c r="AA253" s="231">
        <v>0.1434185</v>
      </c>
      <c r="AB253" s="306" t="s">
        <v>170</v>
      </c>
      <c r="AC253" s="231" t="s">
        <v>170</v>
      </c>
    </row>
    <row r="254" spans="1:29">
      <c r="A254" s="223"/>
      <c r="B254" s="223" t="s">
        <v>1407</v>
      </c>
      <c r="C254" s="301" t="s">
        <v>1207</v>
      </c>
      <c r="D254" s="301" t="s">
        <v>1424</v>
      </c>
      <c r="E254" s="260" t="s">
        <v>1420</v>
      </c>
      <c r="F254" s="225"/>
      <c r="G254" s="238"/>
      <c r="H254" s="302">
        <v>0.49</v>
      </c>
      <c r="I254" s="382">
        <v>91.713050280000004</v>
      </c>
      <c r="J254" s="435">
        <v>18.826038840000002</v>
      </c>
      <c r="K254" s="382">
        <v>19.847324629999999</v>
      </c>
      <c r="L254" s="435">
        <v>78.534424340000001</v>
      </c>
      <c r="M254" s="382">
        <v>38.350200000000001</v>
      </c>
      <c r="N254" s="435">
        <v>17.8674</v>
      </c>
      <c r="O254" s="382">
        <v>18.222300000000001</v>
      </c>
      <c r="P254" s="435">
        <v>45.789700000000003</v>
      </c>
      <c r="Q254" s="232">
        <v>11676386.660000002</v>
      </c>
      <c r="R254" s="303">
        <v>970365</v>
      </c>
      <c r="S254" s="232">
        <v>953</v>
      </c>
      <c r="T254" s="304">
        <v>0.12731434211763742</v>
      </c>
      <c r="U254" s="240">
        <v>1.2963063515979475E-3</v>
      </c>
      <c r="V254" s="504"/>
      <c r="W254" s="305">
        <v>11.91</v>
      </c>
      <c r="X254" s="505"/>
      <c r="Y254" s="231">
        <v>0</v>
      </c>
      <c r="Z254" s="306">
        <v>-1.488834E-2</v>
      </c>
      <c r="AA254" s="231">
        <v>0.17804149999999999</v>
      </c>
      <c r="AB254" s="306" t="s">
        <v>170</v>
      </c>
      <c r="AC254" s="231" t="s">
        <v>170</v>
      </c>
    </row>
    <row r="255" spans="1:29">
      <c r="A255" s="223"/>
      <c r="B255" s="223" t="s">
        <v>840</v>
      </c>
      <c r="C255" s="301" t="s">
        <v>1207</v>
      </c>
      <c r="D255" s="301" t="s">
        <v>852</v>
      </c>
      <c r="E255" s="260" t="s">
        <v>1087</v>
      </c>
      <c r="F255" s="225"/>
      <c r="G255" s="238"/>
      <c r="H255" s="302">
        <v>1.1000000000000001</v>
      </c>
      <c r="I255" s="382">
        <v>122.11517474999999</v>
      </c>
      <c r="J255" s="435">
        <v>-7.5807387699999955</v>
      </c>
      <c r="K255" s="382">
        <v>-3.6707610000000002</v>
      </c>
      <c r="L255" s="435">
        <v>-21.680553</v>
      </c>
      <c r="M255" s="382">
        <v>123.24017474999999</v>
      </c>
      <c r="N255" s="435">
        <v>-10.512670549999998</v>
      </c>
      <c r="O255" s="382">
        <v>-7.6050000000000004</v>
      </c>
      <c r="P255" s="435">
        <v>-24.593824600000001</v>
      </c>
      <c r="Q255" s="232">
        <v>5831049.2700000005</v>
      </c>
      <c r="R255" s="303">
        <v>2585505</v>
      </c>
      <c r="S255" s="232">
        <v>251</v>
      </c>
      <c r="T255" s="304">
        <v>4.7750406793730611E-2</v>
      </c>
      <c r="U255" s="240">
        <v>5.0872940109049202E-3</v>
      </c>
      <c r="V255" s="504"/>
      <c r="W255" s="305">
        <v>2.25</v>
      </c>
      <c r="X255" s="505"/>
      <c r="Y255" s="231">
        <v>0</v>
      </c>
      <c r="Z255" s="306">
        <v>-3.0172409999999997E-2</v>
      </c>
      <c r="AA255" s="231">
        <v>-6.6390039999999997E-2</v>
      </c>
      <c r="AB255" s="306">
        <v>9.9385080000000001E-2</v>
      </c>
      <c r="AC255" s="231" t="s">
        <v>170</v>
      </c>
    </row>
    <row r="256" spans="1:29">
      <c r="A256" s="223"/>
      <c r="B256" s="223" t="s">
        <v>255</v>
      </c>
      <c r="C256" s="301" t="s">
        <v>1207</v>
      </c>
      <c r="D256" s="301" t="s">
        <v>858</v>
      </c>
      <c r="E256" s="260" t="s">
        <v>1195</v>
      </c>
      <c r="F256" s="225"/>
      <c r="G256" s="238"/>
      <c r="H256" s="302">
        <v>1.32</v>
      </c>
      <c r="I256" s="382">
        <v>127.46916929999999</v>
      </c>
      <c r="J256" s="435">
        <v>16.710582799999997</v>
      </c>
      <c r="K256" s="382">
        <v>15.734970000000001</v>
      </c>
      <c r="L256" s="435">
        <v>24.476331999999999</v>
      </c>
      <c r="M256" s="382">
        <v>126.09621709999999</v>
      </c>
      <c r="N256" s="435">
        <v>9.6273639599999932</v>
      </c>
      <c r="O256" s="382">
        <v>16.2799318</v>
      </c>
      <c r="P256" s="435">
        <v>-1118.0817157899999</v>
      </c>
      <c r="Q256" s="232">
        <v>44155447.969999999</v>
      </c>
      <c r="R256" s="303">
        <v>1964171</v>
      </c>
      <c r="S256" s="232">
        <v>1661</v>
      </c>
      <c r="T256" s="304">
        <v>0.34640100200292118</v>
      </c>
      <c r="U256" s="240">
        <v>7.4378266409626638E-4</v>
      </c>
      <c r="V256" s="504"/>
      <c r="W256" s="305">
        <v>22.45</v>
      </c>
      <c r="X256" s="505"/>
      <c r="Y256" s="231">
        <v>0</v>
      </c>
      <c r="Z256" s="306">
        <v>8.9887639999999998E-3</v>
      </c>
      <c r="AA256" s="231">
        <v>-0.25662249999999998</v>
      </c>
      <c r="AB256" s="306">
        <v>-0.36282819999999999</v>
      </c>
      <c r="AC256" s="231">
        <v>-0.2461757</v>
      </c>
    </row>
    <row r="257" spans="1:29">
      <c r="A257" s="223"/>
      <c r="B257" s="223" t="s">
        <v>1258</v>
      </c>
      <c r="C257" s="301" t="s">
        <v>1207</v>
      </c>
      <c r="D257" s="301" t="s">
        <v>228</v>
      </c>
      <c r="E257" s="260" t="s">
        <v>1260</v>
      </c>
      <c r="F257" s="225"/>
      <c r="G257" s="238"/>
      <c r="H257" s="302">
        <v>0.25</v>
      </c>
      <c r="I257" s="382">
        <v>69.838231379999996</v>
      </c>
      <c r="J257" s="435">
        <v>5.0182540799999984</v>
      </c>
      <c r="K257" s="382">
        <v>3.17373452</v>
      </c>
      <c r="L257" s="435">
        <v>53.903625950000013</v>
      </c>
      <c r="M257" s="382">
        <v>69.838231379999996</v>
      </c>
      <c r="N257" s="435">
        <v>14.101460839999996</v>
      </c>
      <c r="O257" s="382">
        <v>12.380599999999999</v>
      </c>
      <c r="P257" s="435">
        <v>64.136230220000002</v>
      </c>
      <c r="Q257" s="232">
        <v>4235734.1896000002</v>
      </c>
      <c r="R257" s="303">
        <v>360972</v>
      </c>
      <c r="S257" s="232">
        <v>103</v>
      </c>
      <c r="T257" s="304">
        <v>6.0650650881359715E-2</v>
      </c>
      <c r="U257" s="240">
        <v>2.4013891886397964E-3</v>
      </c>
      <c r="V257" s="504"/>
      <c r="W257" s="305">
        <v>12.02</v>
      </c>
      <c r="X257" s="505"/>
      <c r="Y257" s="231">
        <v>1.2945091514143095E-2</v>
      </c>
      <c r="Z257" s="306">
        <v>2.7350430000000002E-2</v>
      </c>
      <c r="AA257" s="231">
        <v>0.11255710000000001</v>
      </c>
      <c r="AB257" s="306" t="s">
        <v>170</v>
      </c>
      <c r="AC257" s="231" t="s">
        <v>170</v>
      </c>
    </row>
    <row r="258" spans="1:29">
      <c r="A258" s="223"/>
      <c r="B258" s="223" t="s">
        <v>958</v>
      </c>
      <c r="C258" s="301" t="s">
        <v>1207</v>
      </c>
      <c r="D258" s="301" t="s">
        <v>711</v>
      </c>
      <c r="E258" s="260" t="s">
        <v>1158</v>
      </c>
      <c r="F258" s="225"/>
      <c r="G258" s="238"/>
      <c r="H258" s="302">
        <v>1.25</v>
      </c>
      <c r="I258" s="382">
        <v>32.317103190000005</v>
      </c>
      <c r="J258" s="435">
        <v>-3.2625021699999981</v>
      </c>
      <c r="K258" s="382">
        <v>-2.2197690699999999</v>
      </c>
      <c r="L258" s="435">
        <v>-23.287999760000002</v>
      </c>
      <c r="M258" s="382">
        <v>6.8775867000000002</v>
      </c>
      <c r="N258" s="435">
        <v>-0.68536679999999983</v>
      </c>
      <c r="O258" s="382">
        <v>-0.89400000000000002</v>
      </c>
      <c r="P258" s="435">
        <v>-2.079395863999999</v>
      </c>
      <c r="Q258" s="232">
        <v>434615.375</v>
      </c>
      <c r="R258" s="303">
        <v>290008</v>
      </c>
      <c r="S258" s="232">
        <v>15</v>
      </c>
      <c r="T258" s="304">
        <v>1.3448463262464828E-2</v>
      </c>
      <c r="U258" s="240">
        <v>5.960843489702012E-3</v>
      </c>
      <c r="V258" s="504"/>
      <c r="W258" s="305">
        <v>1.48</v>
      </c>
      <c r="X258" s="505"/>
      <c r="Y258" s="231">
        <v>0.1352614864864865</v>
      </c>
      <c r="Z258" s="306">
        <v>-2.9508200000000002E-2</v>
      </c>
      <c r="AA258" s="231">
        <v>-2.2355139999999999E-2</v>
      </c>
      <c r="AB258" s="306" t="s">
        <v>170</v>
      </c>
      <c r="AC258" s="231" t="s">
        <v>170</v>
      </c>
    </row>
    <row r="259" spans="1:29">
      <c r="A259" s="223"/>
      <c r="B259" s="223" t="s">
        <v>957</v>
      </c>
      <c r="C259" s="301" t="s">
        <v>1207</v>
      </c>
      <c r="D259" s="301" t="s">
        <v>711</v>
      </c>
      <c r="E259" s="260" t="s">
        <v>1159</v>
      </c>
      <c r="F259" s="225"/>
      <c r="G259" s="238"/>
      <c r="H259" s="302">
        <v>1.25</v>
      </c>
      <c r="I259" s="382">
        <v>46.814788449999995</v>
      </c>
      <c r="J259" s="435">
        <v>-1.4810683900000006</v>
      </c>
      <c r="K259" s="382">
        <v>-1.13247075</v>
      </c>
      <c r="L259" s="435">
        <v>-30.875730239999999</v>
      </c>
      <c r="M259" s="382">
        <v>13.921461599999999</v>
      </c>
      <c r="N259" s="435">
        <v>-0.82426472000000062</v>
      </c>
      <c r="O259" s="382">
        <v>-1.1890000000000001</v>
      </c>
      <c r="P259" s="435">
        <v>-8.5942134199999991</v>
      </c>
      <c r="Q259" s="232">
        <v>613089.38500000001</v>
      </c>
      <c r="R259" s="303">
        <v>429351</v>
      </c>
      <c r="S259" s="232">
        <v>25</v>
      </c>
      <c r="T259" s="304">
        <v>1.3096062276449315E-2</v>
      </c>
      <c r="U259" s="240">
        <v>3.4973755749653323E-3</v>
      </c>
      <c r="V259" s="504"/>
      <c r="W259" s="305">
        <v>1.44</v>
      </c>
      <c r="X259" s="505"/>
      <c r="Y259" s="231">
        <v>1.9856250000000002E-2</v>
      </c>
      <c r="Z259" s="306">
        <v>-1.369863E-2</v>
      </c>
      <c r="AA259" s="231">
        <v>-0.10316499999999999</v>
      </c>
      <c r="AB259" s="306" t="s">
        <v>170</v>
      </c>
      <c r="AC259" s="231" t="s">
        <v>170</v>
      </c>
    </row>
    <row r="260" spans="1:29">
      <c r="A260" s="223"/>
      <c r="B260" s="223" t="s">
        <v>1210</v>
      </c>
      <c r="C260" s="301" t="s">
        <v>1207</v>
      </c>
      <c r="D260" s="301" t="s">
        <v>1254</v>
      </c>
      <c r="E260" s="260" t="s">
        <v>1218</v>
      </c>
      <c r="F260" s="225"/>
      <c r="G260" s="238"/>
      <c r="H260" s="302">
        <v>1.0249999999999999</v>
      </c>
      <c r="I260" s="382">
        <v>1375.0756507799999</v>
      </c>
      <c r="J260" s="435">
        <v>-20.926614870000122</v>
      </c>
      <c r="K260" s="382">
        <v>41.028291000000003</v>
      </c>
      <c r="L260" s="435">
        <v>347.827427</v>
      </c>
      <c r="M260" s="382">
        <v>68.441070060000001</v>
      </c>
      <c r="N260" s="435">
        <v>10.810824570000008</v>
      </c>
      <c r="O260" s="382">
        <v>14.805</v>
      </c>
      <c r="P260" s="435">
        <v>63.342900819999997</v>
      </c>
      <c r="Q260" s="232">
        <v>5112207.6150000021</v>
      </c>
      <c r="R260" s="303">
        <v>3534991</v>
      </c>
      <c r="S260" s="232">
        <v>443</v>
      </c>
      <c r="T260" s="304">
        <v>3.7177646277862207E-3</v>
      </c>
      <c r="U260" s="240">
        <v>4.3345137996503007E-3</v>
      </c>
      <c r="V260" s="504"/>
      <c r="W260" s="305">
        <v>1.41</v>
      </c>
      <c r="X260" s="505"/>
      <c r="Y260" s="231">
        <v>0.18223333333333333</v>
      </c>
      <c r="Z260" s="306">
        <v>-4.4067800000000004E-2</v>
      </c>
      <c r="AA260" s="231">
        <v>9.8390149999999996E-2</v>
      </c>
      <c r="AB260" s="306" t="s">
        <v>170</v>
      </c>
      <c r="AC260" s="231" t="s">
        <v>170</v>
      </c>
    </row>
    <row r="261" spans="1:29">
      <c r="A261" s="223"/>
      <c r="B261" s="223" t="s">
        <v>1211</v>
      </c>
      <c r="C261" s="301" t="s">
        <v>1207</v>
      </c>
      <c r="D261" s="301" t="s">
        <v>1254</v>
      </c>
      <c r="E261" s="260" t="s">
        <v>1219</v>
      </c>
      <c r="F261" s="225"/>
      <c r="G261" s="238"/>
      <c r="H261" s="302">
        <v>0.97399999999999998</v>
      </c>
      <c r="I261" s="382">
        <v>678.3540094</v>
      </c>
      <c r="J261" s="435">
        <v>-22.779679649999977</v>
      </c>
      <c r="K261" s="382">
        <v>1.8479969999999999</v>
      </c>
      <c r="L261" s="435">
        <v>-102.082976</v>
      </c>
      <c r="M261" s="382">
        <v>20.941162160000001</v>
      </c>
      <c r="N261" s="435">
        <v>0.57231625999999791</v>
      </c>
      <c r="O261" s="382">
        <v>2.2320000000000002</v>
      </c>
      <c r="P261" s="435">
        <v>8.9325000600000006</v>
      </c>
      <c r="Q261" s="232">
        <v>2046780.9450000001</v>
      </c>
      <c r="R261" s="303">
        <v>1631026</v>
      </c>
      <c r="S261" s="232">
        <v>72</v>
      </c>
      <c r="T261" s="304">
        <v>3.0172755178529357E-3</v>
      </c>
      <c r="U261" s="240">
        <v>4.0141545104802959E-3</v>
      </c>
      <c r="V261" s="504"/>
      <c r="W261" s="305">
        <v>1.24</v>
      </c>
      <c r="X261" s="505"/>
      <c r="Y261" s="231">
        <v>0.16516290322580648</v>
      </c>
      <c r="Z261" s="306">
        <v>-3.5019450000000001E-2</v>
      </c>
      <c r="AA261" s="231">
        <v>-1.5241039999999999E-2</v>
      </c>
      <c r="AB261" s="306" t="s">
        <v>170</v>
      </c>
      <c r="AC261" s="231" t="s">
        <v>170</v>
      </c>
    </row>
    <row r="262" spans="1:29">
      <c r="A262" s="223"/>
      <c r="B262" s="223" t="s">
        <v>1212</v>
      </c>
      <c r="C262" s="301" t="s">
        <v>1207</v>
      </c>
      <c r="D262" s="301" t="s">
        <v>1254</v>
      </c>
      <c r="E262" s="260" t="s">
        <v>1220</v>
      </c>
      <c r="F262" s="225"/>
      <c r="G262" s="238"/>
      <c r="H262" s="302">
        <v>1.0249999999999999</v>
      </c>
      <c r="I262" s="382">
        <v>1005.7267242299999</v>
      </c>
      <c r="J262" s="435">
        <v>-40.368606120000123</v>
      </c>
      <c r="K262" s="382">
        <v>6.6208549999999997</v>
      </c>
      <c r="L262" s="435">
        <v>131.76136</v>
      </c>
      <c r="M262" s="382">
        <v>22.026874214999999</v>
      </c>
      <c r="N262" s="435">
        <v>1.8196367850000001</v>
      </c>
      <c r="O262" s="382">
        <v>2.9820000000000002</v>
      </c>
      <c r="P262" s="435">
        <v>13.45762234</v>
      </c>
      <c r="Q262" s="232">
        <v>1092220.4000000001</v>
      </c>
      <c r="R262" s="303">
        <v>1008698</v>
      </c>
      <c r="S262" s="232">
        <v>107</v>
      </c>
      <c r="T262" s="304">
        <v>1.0860011707814776E-3</v>
      </c>
      <c r="U262" s="240">
        <v>4.6448920978560942E-3</v>
      </c>
      <c r="V262" s="504"/>
      <c r="W262" s="305">
        <v>1.0649999999999999</v>
      </c>
      <c r="X262" s="505"/>
      <c r="Y262" s="231">
        <v>0.20725539906103288</v>
      </c>
      <c r="Z262" s="306">
        <v>-4.4843050000000002E-2</v>
      </c>
      <c r="AA262" s="231">
        <v>8.8123229999999997E-2</v>
      </c>
      <c r="AB262" s="306" t="s">
        <v>170</v>
      </c>
      <c r="AC262" s="231" t="s">
        <v>170</v>
      </c>
    </row>
    <row r="263" spans="1:29">
      <c r="A263" s="223"/>
      <c r="B263" s="223" t="s">
        <v>841</v>
      </c>
      <c r="C263" s="301" t="s">
        <v>1207</v>
      </c>
      <c r="D263" s="301" t="s">
        <v>852</v>
      </c>
      <c r="E263" s="260" t="s">
        <v>1088</v>
      </c>
      <c r="F263" s="225"/>
      <c r="G263" s="238"/>
      <c r="H263" s="302">
        <v>1.1499999999999999</v>
      </c>
      <c r="I263" s="382">
        <v>129.20105077000002</v>
      </c>
      <c r="J263" s="435">
        <v>-9.0007750349999966</v>
      </c>
      <c r="K263" s="382">
        <v>-2.909265</v>
      </c>
      <c r="L263" s="435">
        <v>-11.338806999999999</v>
      </c>
      <c r="M263" s="382">
        <v>129.76205077</v>
      </c>
      <c r="N263" s="435">
        <v>-5.753372064999998</v>
      </c>
      <c r="O263" s="382">
        <v>-4.6749999999999998</v>
      </c>
      <c r="P263" s="435">
        <v>-13.012723695</v>
      </c>
      <c r="Q263" s="232">
        <v>5210474.4100000011</v>
      </c>
      <c r="R263" s="303">
        <v>2772714</v>
      </c>
      <c r="S263" s="232">
        <v>177</v>
      </c>
      <c r="T263" s="304">
        <v>4.0328421316600103E-2</v>
      </c>
      <c r="U263" s="240">
        <v>3.0460454075691263E-3</v>
      </c>
      <c r="V263" s="504"/>
      <c r="W263" s="305">
        <v>1.875</v>
      </c>
      <c r="X263" s="505"/>
      <c r="Y263" s="231">
        <v>4.7078399999999992E-2</v>
      </c>
      <c r="Z263" s="306">
        <v>-4.0920720000000001E-2</v>
      </c>
      <c r="AA263" s="231">
        <v>1.4559219999999999E-2</v>
      </c>
      <c r="AB263" s="306">
        <v>0.1173742</v>
      </c>
      <c r="AC263" s="231" t="s">
        <v>170</v>
      </c>
    </row>
    <row r="264" spans="1:29">
      <c r="A264" s="223"/>
      <c r="B264" s="223" t="s">
        <v>926</v>
      </c>
      <c r="C264" s="301" t="s">
        <v>1207</v>
      </c>
      <c r="D264" s="301" t="s">
        <v>1297</v>
      </c>
      <c r="E264" s="260" t="s">
        <v>1122</v>
      </c>
      <c r="F264" s="225"/>
      <c r="G264" s="238"/>
      <c r="H264" s="302">
        <v>0.3</v>
      </c>
      <c r="I264" s="382">
        <v>4248.9922128245998</v>
      </c>
      <c r="J264" s="435">
        <v>-13.188941259200096</v>
      </c>
      <c r="K264" s="382">
        <v>40.69226123</v>
      </c>
      <c r="L264" s="435">
        <v>232.39880408999997</v>
      </c>
      <c r="M264" s="382">
        <v>246.28883472000001</v>
      </c>
      <c r="N264" s="435">
        <v>21.777350280000032</v>
      </c>
      <c r="O264" s="382">
        <v>19.605159</v>
      </c>
      <c r="P264" s="435">
        <v>85.610051110000001</v>
      </c>
      <c r="Q264" s="232">
        <v>14256139.243099997</v>
      </c>
      <c r="R264" s="303">
        <v>324043</v>
      </c>
      <c r="S264" s="232">
        <v>842</v>
      </c>
      <c r="T264" s="304">
        <v>3.3551813063039137E-3</v>
      </c>
      <c r="U264" s="240">
        <v>1.43010875755195E-3</v>
      </c>
      <c r="V264" s="504"/>
      <c r="W264" s="305">
        <v>43.83</v>
      </c>
      <c r="X264" s="505"/>
      <c r="Y264" s="231">
        <v>5.9545767738991562E-2</v>
      </c>
      <c r="Z264" s="306">
        <v>-1.2615449999999999E-2</v>
      </c>
      <c r="AA264" s="231">
        <v>0.18323160000000002</v>
      </c>
      <c r="AB264" s="306" t="s">
        <v>170</v>
      </c>
      <c r="AC264" s="231" t="s">
        <v>170</v>
      </c>
    </row>
    <row r="265" spans="1:29">
      <c r="A265" s="223"/>
      <c r="B265" s="223" t="s">
        <v>925</v>
      </c>
      <c r="C265" s="301" t="s">
        <v>1207</v>
      </c>
      <c r="D265" s="301" t="s">
        <v>1297</v>
      </c>
      <c r="E265" s="260" t="s">
        <v>1125</v>
      </c>
      <c r="F265" s="225"/>
      <c r="G265" s="238"/>
      <c r="H265" s="302">
        <v>0.3</v>
      </c>
      <c r="I265" s="382">
        <v>5714.6452293527991</v>
      </c>
      <c r="J265" s="435">
        <v>105.26888869169903</v>
      </c>
      <c r="K265" s="382">
        <v>45.019341159999996</v>
      </c>
      <c r="L265" s="435">
        <v>376.21718860000004</v>
      </c>
      <c r="M265" s="382">
        <v>238.50361664999997</v>
      </c>
      <c r="N265" s="435">
        <v>32.999778899999974</v>
      </c>
      <c r="O265" s="382">
        <v>30.298319999999997</v>
      </c>
      <c r="P265" s="435">
        <v>110.97861618</v>
      </c>
      <c r="Q265" s="232">
        <v>16958806.269099999</v>
      </c>
      <c r="R265" s="303">
        <v>532137</v>
      </c>
      <c r="S265" s="232">
        <v>1184</v>
      </c>
      <c r="T265" s="304">
        <v>2.9676043898565221E-3</v>
      </c>
      <c r="U265" s="240">
        <v>1.6430840519749889E-3</v>
      </c>
      <c r="V265" s="504"/>
      <c r="W265" s="305">
        <v>32.369999999999997</v>
      </c>
      <c r="X265" s="505"/>
      <c r="Y265" s="231">
        <v>1.2871918443002782E-2</v>
      </c>
      <c r="Z265" s="306">
        <v>1.0615049999999999E-2</v>
      </c>
      <c r="AA265" s="231">
        <v>0.1107447</v>
      </c>
      <c r="AB265" s="306" t="s">
        <v>170</v>
      </c>
      <c r="AC265" s="231" t="s">
        <v>170</v>
      </c>
    </row>
    <row r="266" spans="1:29">
      <c r="A266" s="223"/>
      <c r="B266" s="223" t="s">
        <v>1030</v>
      </c>
      <c r="C266" s="301" t="s">
        <v>1207</v>
      </c>
      <c r="D266" s="301" t="s">
        <v>1297</v>
      </c>
      <c r="E266" s="260" t="s">
        <v>1037</v>
      </c>
      <c r="F266" s="225"/>
      <c r="G266" s="238"/>
      <c r="H266" s="302">
        <v>0.55000000000000004</v>
      </c>
      <c r="I266" s="382">
        <v>700.86922062639985</v>
      </c>
      <c r="J266" s="435">
        <v>2.3512276912000178</v>
      </c>
      <c r="K266" s="382">
        <v>7.7364030199999991</v>
      </c>
      <c r="L266" s="435">
        <v>33.512283329999995</v>
      </c>
      <c r="M266" s="382">
        <v>24.774997800000001</v>
      </c>
      <c r="N266" s="435">
        <v>1.4978750999999977</v>
      </c>
      <c r="O266" s="382">
        <v>1.7262</v>
      </c>
      <c r="P266" s="435">
        <v>9.6028976900000007</v>
      </c>
      <c r="Q266" s="232">
        <v>2421343.8500000006</v>
      </c>
      <c r="R266" s="303">
        <v>63400</v>
      </c>
      <c r="S266" s="232">
        <v>296</v>
      </c>
      <c r="T266" s="304">
        <v>3.4547727004417906E-3</v>
      </c>
      <c r="U266" s="240">
        <v>2.4978657377592922E-3</v>
      </c>
      <c r="V266" s="504"/>
      <c r="W266" s="305">
        <v>38.39</v>
      </c>
      <c r="X266" s="505"/>
      <c r="Y266" s="231">
        <v>3.942261005470174E-2</v>
      </c>
      <c r="Z266" s="306">
        <v>-6.9839629999999993E-3</v>
      </c>
      <c r="AA266" s="231">
        <v>9.6612179999999992E-2</v>
      </c>
      <c r="AB266" s="306" t="s">
        <v>170</v>
      </c>
      <c r="AC266" s="231" t="s">
        <v>170</v>
      </c>
    </row>
    <row r="267" spans="1:29">
      <c r="A267" s="223"/>
      <c r="B267" s="223" t="s">
        <v>1031</v>
      </c>
      <c r="C267" s="301" t="s">
        <v>1207</v>
      </c>
      <c r="D267" s="301" t="s">
        <v>1297</v>
      </c>
      <c r="E267" s="260" t="s">
        <v>1038</v>
      </c>
      <c r="F267" s="225"/>
      <c r="G267" s="238"/>
      <c r="H267" s="302">
        <v>0.4</v>
      </c>
      <c r="I267" s="382">
        <v>1269.7813520328</v>
      </c>
      <c r="J267" s="435">
        <v>18.550278091000081</v>
      </c>
      <c r="K267" s="382">
        <v>0.84764056999999993</v>
      </c>
      <c r="L267" s="435">
        <v>107.10054962000001</v>
      </c>
      <c r="M267" s="382">
        <v>50.729822379999995</v>
      </c>
      <c r="N267" s="435">
        <v>10.959497759999991</v>
      </c>
      <c r="O267" s="382">
        <v>10.32864</v>
      </c>
      <c r="P267" s="435">
        <v>40.871738480000005</v>
      </c>
      <c r="Q267" s="232">
        <v>6079996.1899999995</v>
      </c>
      <c r="R267" s="303">
        <v>199239</v>
      </c>
      <c r="S267" s="232">
        <v>629</v>
      </c>
      <c r="T267" s="304">
        <v>4.7882229332368914E-3</v>
      </c>
      <c r="U267" s="240">
        <v>1.8489236860410871E-3</v>
      </c>
      <c r="V267" s="504"/>
      <c r="W267" s="305">
        <v>30.74</v>
      </c>
      <c r="X267" s="505"/>
      <c r="Y267" s="231">
        <v>3.6647787898503585E-2</v>
      </c>
      <c r="Z267" s="306">
        <v>1.418674E-2</v>
      </c>
      <c r="AA267" s="231">
        <v>0.21751599999999999</v>
      </c>
      <c r="AB267" s="306" t="s">
        <v>170</v>
      </c>
      <c r="AC267" s="231" t="s">
        <v>170</v>
      </c>
    </row>
    <row r="268" spans="1:29">
      <c r="A268" s="223"/>
      <c r="B268" s="223" t="s">
        <v>988</v>
      </c>
      <c r="C268" s="301" t="s">
        <v>1207</v>
      </c>
      <c r="D268" s="301" t="s">
        <v>363</v>
      </c>
      <c r="E268" s="260" t="s">
        <v>991</v>
      </c>
      <c r="F268" s="225"/>
      <c r="G268" s="238"/>
      <c r="H268" s="302">
        <v>1.1000000000000001</v>
      </c>
      <c r="I268" s="382">
        <v>7.3120607399999997</v>
      </c>
      <c r="J268" s="435">
        <v>-0.2613784000000004</v>
      </c>
      <c r="K268" s="382">
        <v>0</v>
      </c>
      <c r="L268" s="435">
        <v>-1.3645882000000003</v>
      </c>
      <c r="M268" s="382">
        <v>7.3090953899999995</v>
      </c>
      <c r="N268" s="435">
        <v>-3.4340500000000003E-2</v>
      </c>
      <c r="O268" s="382">
        <v>0.27975</v>
      </c>
      <c r="P268" s="435">
        <v>-1.0931944</v>
      </c>
      <c r="Q268" s="232">
        <v>543035.86</v>
      </c>
      <c r="R268" s="303">
        <v>48055</v>
      </c>
      <c r="S268" s="232">
        <v>102</v>
      </c>
      <c r="T268" s="304">
        <v>7.426577531411481E-2</v>
      </c>
      <c r="U268" s="240">
        <v>2.5415695712999375E-3</v>
      </c>
      <c r="V268" s="504"/>
      <c r="W268" s="305">
        <v>11.19</v>
      </c>
      <c r="X268" s="505"/>
      <c r="Y268" s="231">
        <v>2.3883378016085793E-2</v>
      </c>
      <c r="Z268" s="306">
        <v>-3.4512510000000003E-2</v>
      </c>
      <c r="AA268" s="231">
        <v>-3.4804639999999998E-2</v>
      </c>
      <c r="AB268" s="306" t="s">
        <v>170</v>
      </c>
      <c r="AC268" s="231" t="s">
        <v>170</v>
      </c>
    </row>
    <row r="269" spans="1:29">
      <c r="A269" s="223"/>
      <c r="B269" s="223" t="s">
        <v>1445</v>
      </c>
      <c r="C269" s="301" t="s">
        <v>1207</v>
      </c>
      <c r="D269" s="301" t="s">
        <v>1056</v>
      </c>
      <c r="E269" s="260" t="s">
        <v>1453</v>
      </c>
      <c r="F269" s="225"/>
      <c r="G269" s="238"/>
      <c r="H269" s="302">
        <v>0.4</v>
      </c>
      <c r="I269" s="382">
        <v>372.44472594000001</v>
      </c>
      <c r="J269" s="435">
        <v>24.557515829999982</v>
      </c>
      <c r="K269" s="382">
        <v>16.583304999999999</v>
      </c>
      <c r="L269" s="435">
        <v>89.317773000000003</v>
      </c>
      <c r="M269" s="382">
        <v>2.226</v>
      </c>
      <c r="N269" s="435">
        <v>1.1579999999999999</v>
      </c>
      <c r="O269" s="382">
        <v>1.113</v>
      </c>
      <c r="P269" s="435">
        <v>2.9129999999999998</v>
      </c>
      <c r="Q269" s="232">
        <v>683469.46</v>
      </c>
      <c r="R269" s="303">
        <v>186770</v>
      </c>
      <c r="S269" s="232">
        <v>28</v>
      </c>
      <c r="T269" s="304">
        <v>1.8350896452487431E-3</v>
      </c>
      <c r="U269" s="240">
        <v>4.9481450836471076E-3</v>
      </c>
      <c r="V269" s="504"/>
      <c r="W269" s="305">
        <v>3.71</v>
      </c>
      <c r="X269" s="505"/>
      <c r="Y269" s="231">
        <v>6.3175202156334235E-3</v>
      </c>
      <c r="Z269" s="306">
        <v>1.6438359999999999E-2</v>
      </c>
      <c r="AA269" s="231" t="s">
        <v>170</v>
      </c>
      <c r="AB269" s="306" t="s">
        <v>170</v>
      </c>
      <c r="AC269" s="231" t="s">
        <v>170</v>
      </c>
    </row>
    <row r="270" spans="1:29">
      <c r="A270" s="223"/>
      <c r="B270" s="223" t="s">
        <v>968</v>
      </c>
      <c r="C270" s="301" t="s">
        <v>1207</v>
      </c>
      <c r="D270" s="301" t="s">
        <v>1056</v>
      </c>
      <c r="E270" s="260" t="s">
        <v>1205</v>
      </c>
      <c r="F270" s="225"/>
      <c r="G270" s="238"/>
      <c r="H270" s="302">
        <v>0.9</v>
      </c>
      <c r="I270" s="382">
        <v>99.941695699999997</v>
      </c>
      <c r="J270" s="435">
        <v>-10.888682799999996</v>
      </c>
      <c r="K270" s="382">
        <v>-9.9772010000000009</v>
      </c>
      <c r="L270" s="435">
        <v>-231.05984100000001</v>
      </c>
      <c r="M270" s="382">
        <v>1.3909203000000001</v>
      </c>
      <c r="N270" s="435">
        <v>0.33612780000000003</v>
      </c>
      <c r="O270" s="382">
        <v>0.308</v>
      </c>
      <c r="P270" s="435">
        <v>0.77749838000000004</v>
      </c>
      <c r="Q270" s="232">
        <v>155806.71500000003</v>
      </c>
      <c r="R270" s="303">
        <v>129819.57235097271</v>
      </c>
      <c r="S270" s="232">
        <v>26</v>
      </c>
      <c r="T270" s="304">
        <v>1.5589761001023321E-3</v>
      </c>
      <c r="U270" s="240">
        <v>5.1095347441002447E-3</v>
      </c>
      <c r="V270" s="504"/>
      <c r="W270" s="305">
        <v>1.2290739917755127</v>
      </c>
      <c r="X270" s="505"/>
      <c r="Y270" s="231">
        <v>0.30278079472042918</v>
      </c>
      <c r="Z270" s="306">
        <v>-6.4516130000000001E-3</v>
      </c>
      <c r="AA270" s="231">
        <v>-8.6706679999999994E-2</v>
      </c>
      <c r="AB270" s="306" t="s">
        <v>170</v>
      </c>
      <c r="AC270" s="231" t="s">
        <v>170</v>
      </c>
    </row>
    <row r="271" spans="1:29">
      <c r="A271" s="223"/>
      <c r="B271" s="223" t="s">
        <v>713</v>
      </c>
      <c r="C271" s="301" t="s">
        <v>1207</v>
      </c>
      <c r="D271" s="301" t="s">
        <v>436</v>
      </c>
      <c r="E271" s="260" t="s">
        <v>1236</v>
      </c>
      <c r="F271" s="225"/>
      <c r="G271" s="238"/>
      <c r="H271" s="302">
        <v>0.8</v>
      </c>
      <c r="I271" s="382">
        <v>2.4183291499999999</v>
      </c>
      <c r="J271" s="435">
        <v>-1.8628120000000113E-2</v>
      </c>
      <c r="K271" s="382">
        <v>0</v>
      </c>
      <c r="L271" s="435">
        <v>1.0166679999999999</v>
      </c>
      <c r="M271" s="382">
        <v>2.4183291499999999</v>
      </c>
      <c r="N271" s="435">
        <v>1.7962830000000075E-2</v>
      </c>
      <c r="O271" s="382">
        <v>0</v>
      </c>
      <c r="P271" s="435">
        <v>1.05008452</v>
      </c>
      <c r="Q271" s="232">
        <v>928446.52000000014</v>
      </c>
      <c r="R271" s="303">
        <v>25821</v>
      </c>
      <c r="S271" s="232">
        <v>43</v>
      </c>
      <c r="T271" s="304">
        <v>0.38392065860844465</v>
      </c>
      <c r="U271" s="240">
        <v>3.997721141491494E-3</v>
      </c>
      <c r="V271" s="504"/>
      <c r="W271" s="305">
        <v>36.14</v>
      </c>
      <c r="X271" s="505"/>
      <c r="Y271" s="231">
        <v>0.12924258439402325</v>
      </c>
      <c r="Z271" s="306">
        <v>-2.0065080000000002E-2</v>
      </c>
      <c r="AA271" s="231">
        <v>5.2121300000000002E-2</v>
      </c>
      <c r="AB271" s="306">
        <v>0.1462697</v>
      </c>
      <c r="AC271" s="231">
        <v>7.8338359999999996E-2</v>
      </c>
    </row>
    <row r="272" spans="1:29">
      <c r="A272" s="223"/>
      <c r="B272" s="223" t="s">
        <v>1143</v>
      </c>
      <c r="C272" s="301" t="s">
        <v>1206</v>
      </c>
      <c r="D272" s="301" t="s">
        <v>1157</v>
      </c>
      <c r="E272" s="260" t="s">
        <v>1149</v>
      </c>
      <c r="F272" s="225"/>
      <c r="G272" s="238"/>
      <c r="H272" s="302">
        <v>1.25</v>
      </c>
      <c r="I272" s="382">
        <v>260.73690955000001</v>
      </c>
      <c r="J272" s="435">
        <v>-26.526982349999965</v>
      </c>
      <c r="K272" s="382">
        <v>6.0294999999999996</v>
      </c>
      <c r="L272" s="435">
        <v>110.03943231000001</v>
      </c>
      <c r="M272" s="382">
        <v>259.69008481000003</v>
      </c>
      <c r="N272" s="435">
        <v>-7.208949020000011</v>
      </c>
      <c r="O272" s="382">
        <v>8.9667499999999993</v>
      </c>
      <c r="P272" s="435">
        <v>116.08678848000001</v>
      </c>
      <c r="Q272" s="232">
        <v>14652591.500000002</v>
      </c>
      <c r="R272" s="303">
        <v>3474698</v>
      </c>
      <c r="S272" s="232">
        <v>532</v>
      </c>
      <c r="T272" s="304">
        <v>5.6196844264544597E-2</v>
      </c>
      <c r="U272" s="240">
        <v>3.2980559896975733E-3</v>
      </c>
      <c r="V272" s="504"/>
      <c r="W272" s="305">
        <v>4.03</v>
      </c>
      <c r="X272" s="505"/>
      <c r="Y272" s="231">
        <v>1.2259057071960297E-2</v>
      </c>
      <c r="Z272" s="306">
        <v>-0.1123348</v>
      </c>
      <c r="AA272" s="231">
        <v>-0.23058199999999998</v>
      </c>
      <c r="AB272" s="306" t="s">
        <v>170</v>
      </c>
      <c r="AC272" s="231" t="s">
        <v>170</v>
      </c>
    </row>
    <row r="273" spans="1:29">
      <c r="A273" s="223" t="s">
        <v>966</v>
      </c>
      <c r="B273" s="223" t="s">
        <v>1287</v>
      </c>
      <c r="C273" s="301" t="s">
        <v>1206</v>
      </c>
      <c r="D273" s="301" t="s">
        <v>858</v>
      </c>
      <c r="E273" s="260" t="s">
        <v>1290</v>
      </c>
      <c r="F273" s="225"/>
      <c r="G273" s="238"/>
      <c r="H273" s="302">
        <v>0.35</v>
      </c>
      <c r="I273" s="382">
        <v>100.68084223999999</v>
      </c>
      <c r="J273" s="435">
        <v>9.6006940400000058</v>
      </c>
      <c r="K273" s="382">
        <v>6.8780710000000003</v>
      </c>
      <c r="L273" s="435">
        <v>90.972594000000001</v>
      </c>
      <c r="M273" s="382">
        <v>100.68084223999999</v>
      </c>
      <c r="N273" s="435">
        <v>16.631586769999995</v>
      </c>
      <c r="O273" s="382">
        <v>13.4406272</v>
      </c>
      <c r="P273" s="435">
        <v>98.799836339999985</v>
      </c>
      <c r="Q273" s="232">
        <v>8969416.6550000012</v>
      </c>
      <c r="R273" s="303">
        <v>327718</v>
      </c>
      <c r="S273" s="232">
        <v>3210</v>
      </c>
      <c r="T273" s="304">
        <v>8.9087620399707954E-2</v>
      </c>
      <c r="U273" s="240">
        <v>1.240048316187524E-3</v>
      </c>
      <c r="V273" s="504"/>
      <c r="W273" s="305">
        <v>28.16</v>
      </c>
      <c r="X273" s="505"/>
      <c r="Y273" s="231">
        <v>6.4625355113636356E-3</v>
      </c>
      <c r="Z273" s="306">
        <v>2.69876E-2</v>
      </c>
      <c r="AA273" s="231">
        <v>0.13001799999999999</v>
      </c>
      <c r="AB273" s="306" t="s">
        <v>170</v>
      </c>
      <c r="AC273" s="231" t="s">
        <v>170</v>
      </c>
    </row>
    <row r="274" spans="1:29">
      <c r="A274" s="223"/>
      <c r="B274" s="223" t="s">
        <v>254</v>
      </c>
      <c r="C274" s="301" t="s">
        <v>1206</v>
      </c>
      <c r="D274" s="301" t="s">
        <v>858</v>
      </c>
      <c r="E274" s="260" t="s">
        <v>1167</v>
      </c>
      <c r="F274" s="225"/>
      <c r="G274" s="238"/>
      <c r="H274" s="302">
        <v>0.8</v>
      </c>
      <c r="I274" s="382">
        <v>454.27874740000004</v>
      </c>
      <c r="J274" s="435">
        <v>2.6840822800000308</v>
      </c>
      <c r="K274" s="382">
        <v>4.540476</v>
      </c>
      <c r="L274" s="435">
        <v>10.206496</v>
      </c>
      <c r="M274" s="382">
        <v>453.7343778</v>
      </c>
      <c r="N274" s="435">
        <v>20.929856150000035</v>
      </c>
      <c r="O274" s="382">
        <v>-1.8493291999999999</v>
      </c>
      <c r="P274" s="435">
        <v>-4.8921987300000005</v>
      </c>
      <c r="Q274" s="232">
        <v>30032164.275000002</v>
      </c>
      <c r="R274" s="303">
        <v>480619</v>
      </c>
      <c r="S274" s="232">
        <v>5217</v>
      </c>
      <c r="T274" s="304">
        <v>6.6109551562525945E-2</v>
      </c>
      <c r="U274" s="240">
        <v>4.5634812449818268E-4</v>
      </c>
      <c r="V274" s="504"/>
      <c r="W274" s="305">
        <v>62.6</v>
      </c>
      <c r="X274" s="505"/>
      <c r="Y274" s="231">
        <v>0</v>
      </c>
      <c r="Z274" s="306">
        <v>-4.4529259999999994E-3</v>
      </c>
      <c r="AA274" s="231">
        <v>0.28068739999999998</v>
      </c>
      <c r="AB274" s="306">
        <v>0.37822510000000004</v>
      </c>
      <c r="AC274" s="231">
        <v>0.14696000000000001</v>
      </c>
    </row>
    <row r="275" spans="1:29">
      <c r="A275" s="223" t="s">
        <v>966</v>
      </c>
      <c r="B275" s="223" t="s">
        <v>970</v>
      </c>
      <c r="C275" s="301" t="s">
        <v>1206</v>
      </c>
      <c r="D275" s="301" t="s">
        <v>858</v>
      </c>
      <c r="E275" s="260" t="s">
        <v>981</v>
      </c>
      <c r="F275" s="225"/>
      <c r="G275" s="238"/>
      <c r="H275" s="302">
        <v>0.35</v>
      </c>
      <c r="I275" s="382">
        <v>412.62860418000002</v>
      </c>
      <c r="J275" s="435">
        <v>15.938022529999971</v>
      </c>
      <c r="K275" s="382">
        <v>16.350826999999999</v>
      </c>
      <c r="L275" s="435">
        <v>245.808368</v>
      </c>
      <c r="M275" s="382">
        <v>412.61672424</v>
      </c>
      <c r="N275" s="435">
        <v>46.79130125999999</v>
      </c>
      <c r="O275" s="382">
        <v>40.724544660000007</v>
      </c>
      <c r="P275" s="435">
        <v>273.28683992000003</v>
      </c>
      <c r="Q275" s="232">
        <v>31075315.865000006</v>
      </c>
      <c r="R275" s="303">
        <v>856168</v>
      </c>
      <c r="S275" s="232">
        <v>10832</v>
      </c>
      <c r="T275" s="304">
        <v>7.5310619647309021E-2</v>
      </c>
      <c r="U275" s="240">
        <v>9.0281763823313256E-4</v>
      </c>
      <c r="V275" s="504"/>
      <c r="W275" s="305">
        <v>36.78</v>
      </c>
      <c r="X275" s="505"/>
      <c r="Y275" s="231">
        <v>1.8730016313213707E-2</v>
      </c>
      <c r="Z275" s="306">
        <v>-1.899593E-3</v>
      </c>
      <c r="AA275" s="231">
        <v>0.12596830000000001</v>
      </c>
      <c r="AB275" s="306" t="s">
        <v>170</v>
      </c>
      <c r="AC275" s="231" t="s">
        <v>170</v>
      </c>
    </row>
    <row r="276" spans="1:29">
      <c r="A276" s="223"/>
      <c r="B276" s="223" t="s">
        <v>747</v>
      </c>
      <c r="C276" s="301" t="s">
        <v>1207</v>
      </c>
      <c r="D276" s="301" t="s">
        <v>729</v>
      </c>
      <c r="E276" s="260" t="s">
        <v>1156</v>
      </c>
      <c r="F276" s="225"/>
      <c r="G276" s="238"/>
      <c r="H276" s="302">
        <v>0.99</v>
      </c>
      <c r="I276" s="382">
        <v>571.52293835</v>
      </c>
      <c r="J276" s="435">
        <v>13.309819550000071</v>
      </c>
      <c r="K276" s="382">
        <v>19.430667890000002</v>
      </c>
      <c r="L276" s="435">
        <v>205.13041627999996</v>
      </c>
      <c r="M276" s="382">
        <v>571.31077640000001</v>
      </c>
      <c r="N276" s="435">
        <v>38.434106749999998</v>
      </c>
      <c r="O276" s="382">
        <v>43.077912149999996</v>
      </c>
      <c r="P276" s="435">
        <v>228.89193231000004</v>
      </c>
      <c r="Q276" s="232">
        <v>47682737.219999999</v>
      </c>
      <c r="R276" s="303">
        <v>10473654</v>
      </c>
      <c r="S276" s="232">
        <v>2609</v>
      </c>
      <c r="T276" s="304">
        <v>8.3431012161403653E-2</v>
      </c>
      <c r="U276" s="240">
        <v>2.4019672283594052E-3</v>
      </c>
      <c r="V276" s="504"/>
      <c r="W276" s="305">
        <v>4.55</v>
      </c>
      <c r="X276" s="505"/>
      <c r="Y276" s="231">
        <v>0.1679235164835165</v>
      </c>
      <c r="Z276" s="306">
        <v>-1.086957E-2</v>
      </c>
      <c r="AA276" s="231">
        <v>0.10650019999999999</v>
      </c>
      <c r="AB276" s="306">
        <v>0.1424319</v>
      </c>
      <c r="AC276" s="231" t="s">
        <v>170</v>
      </c>
    </row>
    <row r="277" spans="1:29">
      <c r="A277" s="223"/>
      <c r="B277" s="223" t="s">
        <v>1302</v>
      </c>
      <c r="C277" s="301" t="s">
        <v>1207</v>
      </c>
      <c r="D277" s="301" t="s">
        <v>362</v>
      </c>
      <c r="E277" s="260" t="s">
        <v>1311</v>
      </c>
      <c r="F277" s="225"/>
      <c r="G277" s="238"/>
      <c r="H277" s="302">
        <v>1.2</v>
      </c>
      <c r="I277" s="382">
        <v>118.496697395475</v>
      </c>
      <c r="J277" s="435">
        <v>-0.17003852388100327</v>
      </c>
      <c r="K277" s="382">
        <v>-4.3925674400000005</v>
      </c>
      <c r="L277" s="435">
        <v>-6.4487332600000009</v>
      </c>
      <c r="M277" s="382">
        <v>6.2035582500000004</v>
      </c>
      <c r="N277" s="435">
        <v>-0.13112127000000048</v>
      </c>
      <c r="O277" s="382">
        <v>-0.17656875</v>
      </c>
      <c r="P277" s="435">
        <v>6.0750089699999981</v>
      </c>
      <c r="Q277" s="232">
        <v>277608.82</v>
      </c>
      <c r="R277" s="303">
        <v>16044</v>
      </c>
      <c r="S277" s="232">
        <v>20</v>
      </c>
      <c r="T277" s="304">
        <v>2.3427557569262766E-3</v>
      </c>
      <c r="U277" s="240">
        <v>6.2035651582362942E-3</v>
      </c>
      <c r="V277" s="504"/>
      <c r="W277" s="305">
        <v>17.7</v>
      </c>
      <c r="X277" s="505"/>
      <c r="Y277" s="231">
        <v>3.3548022598870055E-2</v>
      </c>
      <c r="Z277" s="306">
        <v>4.5402949999999997E-3</v>
      </c>
      <c r="AA277" s="231">
        <v>4.0081049999999993E-2</v>
      </c>
      <c r="AB277" s="306" t="s">
        <v>170</v>
      </c>
      <c r="AC277" s="231" t="s">
        <v>170</v>
      </c>
    </row>
    <row r="278" spans="1:29">
      <c r="A278" s="223"/>
      <c r="B278" s="223" t="s">
        <v>1304</v>
      </c>
      <c r="C278" s="301" t="s">
        <v>1207</v>
      </c>
      <c r="D278" s="301" t="s">
        <v>1316</v>
      </c>
      <c r="E278" s="260" t="s">
        <v>1309</v>
      </c>
      <c r="F278" s="225"/>
      <c r="G278" s="238"/>
      <c r="H278" s="302">
        <v>0.55000000000000004</v>
      </c>
      <c r="I278" s="382">
        <v>217.30847615449997</v>
      </c>
      <c r="J278" s="435">
        <v>9.7034027240179785</v>
      </c>
      <c r="K278" s="382">
        <v>6.5799673800000003</v>
      </c>
      <c r="L278" s="435">
        <v>46.39862609</v>
      </c>
      <c r="M278" s="382">
        <v>1.03266857</v>
      </c>
      <c r="N278" s="435">
        <v>0.30944032999999999</v>
      </c>
      <c r="O278" s="382">
        <v>0.29426405</v>
      </c>
      <c r="P278" s="435">
        <v>1.1961126</v>
      </c>
      <c r="Q278" s="232">
        <v>69051.34</v>
      </c>
      <c r="R278" s="303">
        <v>5042</v>
      </c>
      <c r="S278" s="232">
        <v>4</v>
      </c>
      <c r="T278" s="304">
        <v>3.1775723258445983E-4</v>
      </c>
      <c r="U278" s="240">
        <v>4.2513756725653619E-3</v>
      </c>
      <c r="V278" s="504"/>
      <c r="W278" s="305">
        <v>13.83</v>
      </c>
      <c r="X278" s="505"/>
      <c r="Y278" s="231">
        <v>3.2559652928416491E-2</v>
      </c>
      <c r="Z278" s="306">
        <v>-1.0729610000000001E-2</v>
      </c>
      <c r="AA278" s="231">
        <v>4.6649919999999997E-2</v>
      </c>
      <c r="AB278" s="306" t="s">
        <v>170</v>
      </c>
      <c r="AC278" s="231" t="s">
        <v>170</v>
      </c>
    </row>
    <row r="279" spans="1:29">
      <c r="A279" s="223"/>
      <c r="B279" s="223" t="s">
        <v>1371</v>
      </c>
      <c r="C279" s="301" t="s">
        <v>1207</v>
      </c>
      <c r="D279" s="301" t="s">
        <v>858</v>
      </c>
      <c r="E279" s="260" t="s">
        <v>1374</v>
      </c>
      <c r="F279" s="225"/>
      <c r="G279" s="238"/>
      <c r="H279" s="302">
        <v>0.35</v>
      </c>
      <c r="I279" s="382">
        <v>227.94939711000001</v>
      </c>
      <c r="J279" s="435">
        <v>207.20738367000001</v>
      </c>
      <c r="K279" s="382">
        <v>190.97606099999999</v>
      </c>
      <c r="L279" s="435">
        <v>211.240385</v>
      </c>
      <c r="M279" s="382">
        <v>227.94939711000001</v>
      </c>
      <c r="N279" s="435">
        <v>209.43135757000002</v>
      </c>
      <c r="O279" s="382">
        <v>208.33500000000001</v>
      </c>
      <c r="P279" s="435">
        <v>228.83753953999999</v>
      </c>
      <c r="Q279" s="232">
        <v>333198289.24280012</v>
      </c>
      <c r="R279" s="303">
        <v>14465449</v>
      </c>
      <c r="S279" s="232">
        <v>4159</v>
      </c>
      <c r="T279" s="304">
        <v>1.4617204233359338</v>
      </c>
      <c r="U279" s="240">
        <v>1.4046786801016028E-3</v>
      </c>
      <c r="V279" s="504"/>
      <c r="W279" s="305">
        <v>24.51</v>
      </c>
      <c r="X279" s="505"/>
      <c r="Y279" s="231">
        <v>1.353516931864545E-2</v>
      </c>
      <c r="Z279" s="306">
        <v>6.3802079999999997E-2</v>
      </c>
      <c r="AA279" s="231" t="s">
        <v>170</v>
      </c>
      <c r="AB279" s="306" t="s">
        <v>170</v>
      </c>
      <c r="AC279" s="231" t="s">
        <v>170</v>
      </c>
    </row>
    <row r="280" spans="1:29">
      <c r="A280" s="223"/>
      <c r="B280" s="223" t="s">
        <v>1387</v>
      </c>
      <c r="C280" s="301" t="s">
        <v>1206</v>
      </c>
      <c r="D280" s="301" t="s">
        <v>1157</v>
      </c>
      <c r="E280" s="260" t="s">
        <v>1389</v>
      </c>
      <c r="F280" s="225"/>
      <c r="G280" s="238"/>
      <c r="H280" s="302">
        <v>1.25</v>
      </c>
      <c r="I280" s="382">
        <v>30.10056363</v>
      </c>
      <c r="J280" s="435">
        <v>-1.9005223299999983</v>
      </c>
      <c r="K280" s="382">
        <v>1.82975</v>
      </c>
      <c r="L280" s="435">
        <v>30.647933479999999</v>
      </c>
      <c r="M280" s="382">
        <v>30.10056363</v>
      </c>
      <c r="N280" s="435">
        <v>1.6003818000000007</v>
      </c>
      <c r="O280" s="382">
        <v>2.7115</v>
      </c>
      <c r="P280" s="435">
        <v>31.353081829999997</v>
      </c>
      <c r="Q280" s="232">
        <v>2035499.26</v>
      </c>
      <c r="R280" s="303">
        <v>392525</v>
      </c>
      <c r="S280" s="232">
        <v>44</v>
      </c>
      <c r="T280" s="304">
        <v>6.7623293869863002E-2</v>
      </c>
      <c r="U280" s="240">
        <v>2.591731236576294E-3</v>
      </c>
      <c r="V280" s="504"/>
      <c r="W280" s="305">
        <v>4.91</v>
      </c>
      <c r="X280" s="505"/>
      <c r="Y280" s="231">
        <v>9.3993890020366583E-3</v>
      </c>
      <c r="Z280" s="306">
        <v>-0.11371840000000001</v>
      </c>
      <c r="AA280" s="231" t="s">
        <v>170</v>
      </c>
      <c r="AB280" s="306" t="s">
        <v>170</v>
      </c>
      <c r="AC280" s="231" t="s">
        <v>170</v>
      </c>
    </row>
    <row r="281" spans="1:29">
      <c r="A281" s="223"/>
      <c r="B281" s="223" t="s">
        <v>972</v>
      </c>
      <c r="C281" s="301" t="s">
        <v>1207</v>
      </c>
      <c r="D281" s="301" t="s">
        <v>787</v>
      </c>
      <c r="E281" s="260" t="s">
        <v>978</v>
      </c>
      <c r="F281" s="225"/>
      <c r="G281" s="238"/>
      <c r="H281" s="302">
        <v>1.1000000000000001</v>
      </c>
      <c r="I281" s="382">
        <v>9.7983260849999994</v>
      </c>
      <c r="J281" s="435">
        <v>1.6437184999998657E-2</v>
      </c>
      <c r="K281" s="382">
        <v>-2.8462660000000001E-2</v>
      </c>
      <c r="L281" s="435">
        <v>4.1337008199999996</v>
      </c>
      <c r="M281" s="382">
        <v>9.79724094</v>
      </c>
      <c r="N281" s="435">
        <v>5.9646659999998283E-2</v>
      </c>
      <c r="O281" s="382">
        <v>-7.5597705000000001E-2</v>
      </c>
      <c r="P281" s="435">
        <v>4.150420304999999</v>
      </c>
      <c r="Q281" s="232">
        <v>60490.73000000001</v>
      </c>
      <c r="R281" s="303">
        <v>55399</v>
      </c>
      <c r="S281" s="232">
        <v>119</v>
      </c>
      <c r="T281" s="304">
        <v>6.1735779637507359E-3</v>
      </c>
      <c r="U281" s="240">
        <v>9.5351283721180641E-3</v>
      </c>
      <c r="V281" s="504"/>
      <c r="W281" s="305">
        <v>1.095</v>
      </c>
      <c r="X281" s="505"/>
      <c r="Y281" s="231">
        <v>2.341826484018265E-2</v>
      </c>
      <c r="Z281" s="306">
        <v>4.5871560000000002E-3</v>
      </c>
      <c r="AA281" s="231">
        <v>5.7744239999999995E-2</v>
      </c>
      <c r="AB281" s="306" t="s">
        <v>170</v>
      </c>
      <c r="AC281" s="231" t="s">
        <v>170</v>
      </c>
    </row>
    <row r="282" spans="1:29">
      <c r="A282" s="223"/>
      <c r="B282" s="223" t="s">
        <v>674</v>
      </c>
      <c r="C282" s="301" t="s">
        <v>1207</v>
      </c>
      <c r="D282" s="301" t="s">
        <v>675</v>
      </c>
      <c r="E282" s="260" t="s">
        <v>1200</v>
      </c>
      <c r="F282" s="225"/>
      <c r="G282" s="238"/>
      <c r="H282" s="302">
        <v>0.7</v>
      </c>
      <c r="I282" s="382">
        <v>3366.3661757099999</v>
      </c>
      <c r="J282" s="435">
        <v>128.77908246000004</v>
      </c>
      <c r="K282" s="382">
        <v>-33.688341969999996</v>
      </c>
      <c r="L282" s="435">
        <v>9.0958246800000229</v>
      </c>
      <c r="M282" s="382">
        <v>1063.9054655099999</v>
      </c>
      <c r="N282" s="435">
        <v>94.76877671000004</v>
      </c>
      <c r="O282" s="382">
        <v>-10.79789832</v>
      </c>
      <c r="P282" s="435">
        <v>140.81926453</v>
      </c>
      <c r="Q282" s="232">
        <v>35867917.905000001</v>
      </c>
      <c r="R282" s="303">
        <v>5990269</v>
      </c>
      <c r="S282" s="232">
        <v>3576</v>
      </c>
      <c r="T282" s="304">
        <v>1.0654787991812893E-2</v>
      </c>
      <c r="U282" s="240">
        <v>2.2933200385746545E-3</v>
      </c>
      <c r="V282" s="504"/>
      <c r="W282" s="305">
        <v>6.21</v>
      </c>
      <c r="X282" s="505"/>
      <c r="Y282" s="231">
        <v>0.11361046698872786</v>
      </c>
      <c r="Z282" s="306">
        <v>5.0761420000000002E-2</v>
      </c>
      <c r="AA282" s="231">
        <v>-5.8018409999999992E-2</v>
      </c>
      <c r="AB282" s="306">
        <v>0.20939129999999997</v>
      </c>
      <c r="AC282" s="231">
        <v>8.8975180000000001E-2</v>
      </c>
    </row>
    <row r="283" spans="1:29">
      <c r="A283" s="223"/>
      <c r="B283" s="223" t="s">
        <v>1259</v>
      </c>
      <c r="C283" s="301" t="s">
        <v>1207</v>
      </c>
      <c r="D283" s="301" t="s">
        <v>110</v>
      </c>
      <c r="E283" s="260" t="s">
        <v>1261</v>
      </c>
      <c r="F283" s="225"/>
      <c r="G283" s="238"/>
      <c r="H283" s="302">
        <v>0.45</v>
      </c>
      <c r="I283" s="382">
        <v>520.45491645000004</v>
      </c>
      <c r="J283" s="435">
        <v>186.76862000999998</v>
      </c>
      <c r="K283" s="382">
        <v>171.75348299999999</v>
      </c>
      <c r="L283" s="435">
        <v>470.96667000000002</v>
      </c>
      <c r="M283" s="382">
        <v>519.45811645000003</v>
      </c>
      <c r="N283" s="435">
        <v>203.15343013</v>
      </c>
      <c r="O283" s="382">
        <v>189.26740000000001</v>
      </c>
      <c r="P283" s="435">
        <v>478.90053424000001</v>
      </c>
      <c r="Q283" s="232">
        <v>176128936.04500005</v>
      </c>
      <c r="R283" s="303">
        <v>5803423</v>
      </c>
      <c r="S283" s="232">
        <v>2983</v>
      </c>
      <c r="T283" s="304">
        <v>0.33841343501252275</v>
      </c>
      <c r="U283" s="240">
        <v>1.1183145018152025E-3</v>
      </c>
      <c r="V283" s="504"/>
      <c r="W283" s="305">
        <v>31.14</v>
      </c>
      <c r="X283" s="505"/>
      <c r="Y283" s="231">
        <v>5.3818240205523449E-3</v>
      </c>
      <c r="Z283" s="306">
        <v>2.9204249999999998E-2</v>
      </c>
      <c r="AA283" s="231">
        <v>0.1136636</v>
      </c>
      <c r="AB283" s="306" t="s">
        <v>170</v>
      </c>
      <c r="AC283" s="231" t="s">
        <v>170</v>
      </c>
    </row>
    <row r="284" spans="1:29">
      <c r="A284" s="223"/>
      <c r="B284" s="223" t="s">
        <v>826</v>
      </c>
      <c r="C284" s="301" t="s">
        <v>1207</v>
      </c>
      <c r="D284" s="301" t="s">
        <v>544</v>
      </c>
      <c r="E284" s="260" t="s">
        <v>1126</v>
      </c>
      <c r="F284" s="225"/>
      <c r="G284" s="238"/>
      <c r="H284" s="302">
        <v>0.97</v>
      </c>
      <c r="I284" s="382">
        <v>60.620397439999998</v>
      </c>
      <c r="J284" s="435">
        <v>-5.2747385600000021</v>
      </c>
      <c r="K284" s="382">
        <v>-0.34805700000000001</v>
      </c>
      <c r="L284" s="435">
        <v>7.3790940000000003</v>
      </c>
      <c r="M284" s="382">
        <v>56.811241519999996</v>
      </c>
      <c r="N284" s="435">
        <v>-2.8427960000000074</v>
      </c>
      <c r="O284" s="382">
        <v>-0.51861272000000003</v>
      </c>
      <c r="P284" s="435">
        <v>6.8354254699999997</v>
      </c>
      <c r="Q284" s="232">
        <v>890341.47000000009</v>
      </c>
      <c r="R284" s="303">
        <v>291477</v>
      </c>
      <c r="S284" s="232">
        <v>95</v>
      </c>
      <c r="T284" s="304">
        <v>1.4687159893354867E-2</v>
      </c>
      <c r="U284" s="240">
        <v>6.0610982961517004E-3</v>
      </c>
      <c r="V284" s="504"/>
      <c r="W284" s="305">
        <v>2.96</v>
      </c>
      <c r="X284" s="505"/>
      <c r="Y284" s="231">
        <v>0.11524932432432433</v>
      </c>
      <c r="Z284" s="306">
        <v>-7.4999999999999997E-2</v>
      </c>
      <c r="AA284" s="231">
        <v>-9.6454860000000003E-2</v>
      </c>
      <c r="AB284" s="306">
        <v>0.10076320000000001</v>
      </c>
      <c r="AC284" s="231" t="s">
        <v>170</v>
      </c>
    </row>
    <row r="285" spans="1:29">
      <c r="A285" s="223"/>
      <c r="B285" s="223" t="s">
        <v>781</v>
      </c>
      <c r="C285" s="301" t="s">
        <v>1207</v>
      </c>
      <c r="D285" s="301" t="s">
        <v>787</v>
      </c>
      <c r="E285" s="260" t="s">
        <v>1197</v>
      </c>
      <c r="F285" s="225"/>
      <c r="G285" s="238"/>
      <c r="H285" s="302">
        <v>1.89</v>
      </c>
      <c r="I285" s="382">
        <v>70.148016999999996</v>
      </c>
      <c r="J285" s="435">
        <v>10.368113164999999</v>
      </c>
      <c r="K285" s="382">
        <v>8.7554750000000006</v>
      </c>
      <c r="L285" s="435">
        <v>20.866259109999998</v>
      </c>
      <c r="M285" s="382">
        <v>12.816351275000001</v>
      </c>
      <c r="N285" s="435">
        <v>0.45741291500000097</v>
      </c>
      <c r="O285" s="382">
        <v>7.7971824999999995E-2</v>
      </c>
      <c r="P285" s="435">
        <v>5.2601322149999996</v>
      </c>
      <c r="Q285" s="232">
        <v>173732.52249999999</v>
      </c>
      <c r="R285" s="303">
        <v>150074</v>
      </c>
      <c r="S285" s="232">
        <v>295</v>
      </c>
      <c r="T285" s="304">
        <v>2.4766562182363615E-3</v>
      </c>
      <c r="U285" s="240">
        <v>7.5660623810693975E-3</v>
      </c>
      <c r="V285" s="504"/>
      <c r="W285" s="305">
        <v>1.175</v>
      </c>
      <c r="X285" s="505"/>
      <c r="Y285" s="231">
        <v>6.0011914893617027E-2</v>
      </c>
      <c r="Z285" s="306">
        <v>2.6200869999999998E-2</v>
      </c>
      <c r="AA285" s="231">
        <v>0.1126065</v>
      </c>
      <c r="AB285" s="306">
        <v>0.1449076</v>
      </c>
      <c r="AC285" s="231" t="s">
        <v>170</v>
      </c>
    </row>
    <row r="286" spans="1:29">
      <c r="A286" s="223"/>
      <c r="B286" s="223" t="s">
        <v>1463</v>
      </c>
      <c r="C286" s="301" t="s">
        <v>25</v>
      </c>
      <c r="D286" s="301"/>
      <c r="E286" s="260" t="s">
        <v>1468</v>
      </c>
      <c r="F286" s="225"/>
      <c r="G286" s="238"/>
      <c r="H286" s="302">
        <v>0.45</v>
      </c>
      <c r="I286" s="382">
        <v>4.4991000000000003</v>
      </c>
      <c r="J286" s="435">
        <v>1.5428999999999999</v>
      </c>
      <c r="K286" s="382">
        <v>1.5279799999999999</v>
      </c>
      <c r="L286" s="435">
        <v>4.6236220000000001</v>
      </c>
      <c r="M286" s="382">
        <v>4.4991000000000003</v>
      </c>
      <c r="N286" s="435">
        <v>1.5447</v>
      </c>
      <c r="O286" s="382">
        <v>1.4997</v>
      </c>
      <c r="P286" s="435">
        <v>4.4541000000000004</v>
      </c>
      <c r="Q286" s="232">
        <v>1030712.6900000001</v>
      </c>
      <c r="R286" s="303">
        <v>20968</v>
      </c>
      <c r="S286" s="232">
        <v>44</v>
      </c>
      <c r="T286" s="304">
        <v>0.22909308306105666</v>
      </c>
      <c r="U286" s="240">
        <v>6.1913150391792859E-3</v>
      </c>
      <c r="V286" s="504"/>
      <c r="W286" s="305">
        <v>49.62</v>
      </c>
      <c r="X286" s="505"/>
      <c r="Y286" s="231">
        <v>0</v>
      </c>
      <c r="Z286" s="306">
        <v>7.1037139999999997E-3</v>
      </c>
      <c r="AA286" s="231" t="s">
        <v>170</v>
      </c>
      <c r="AB286" s="306" t="s">
        <v>170</v>
      </c>
      <c r="AC286" s="231" t="s">
        <v>170</v>
      </c>
    </row>
    <row r="287" spans="1:29">
      <c r="A287" s="223"/>
      <c r="B287" s="223" t="s">
        <v>1032</v>
      </c>
      <c r="C287" s="301" t="s">
        <v>1206</v>
      </c>
      <c r="D287" s="301" t="s">
        <v>1295</v>
      </c>
      <c r="E287" s="260" t="s">
        <v>1043</v>
      </c>
      <c r="F287" s="225"/>
      <c r="G287" s="238"/>
      <c r="H287" s="302">
        <v>0.4</v>
      </c>
      <c r="I287" s="382">
        <v>21.334277879999998</v>
      </c>
      <c r="J287" s="435">
        <v>-0.12088494000000134</v>
      </c>
      <c r="K287" s="382">
        <v>5.0949999999999997E-3</v>
      </c>
      <c r="L287" s="435">
        <v>7.2647691300000012</v>
      </c>
      <c r="M287" s="382">
        <v>21.334277879999998</v>
      </c>
      <c r="N287" s="435">
        <v>1.1497141299999989</v>
      </c>
      <c r="O287" s="382">
        <v>1.3810183200000001</v>
      </c>
      <c r="P287" s="435">
        <v>8.5955011199999998</v>
      </c>
      <c r="Q287" s="232">
        <v>2060553.7450000003</v>
      </c>
      <c r="R287" s="303">
        <v>45528</v>
      </c>
      <c r="S287" s="232">
        <v>412</v>
      </c>
      <c r="T287" s="304">
        <v>9.6584180471919509E-2</v>
      </c>
      <c r="U287" s="240">
        <v>2.1920336067317693E-3</v>
      </c>
      <c r="V287" s="504"/>
      <c r="W287" s="305">
        <v>45.72</v>
      </c>
      <c r="X287" s="505"/>
      <c r="Y287" s="231">
        <v>8.0016666666666653E-2</v>
      </c>
      <c r="Z287" s="306">
        <v>2.2488550000000001E-4</v>
      </c>
      <c r="AA287" s="231">
        <v>-2.6511930000000003E-2</v>
      </c>
      <c r="AB287" s="306" t="s">
        <v>170</v>
      </c>
      <c r="AC287" s="231" t="s">
        <v>170</v>
      </c>
    </row>
    <row r="288" spans="1:29">
      <c r="A288" s="223"/>
      <c r="B288" s="223" t="s">
        <v>792</v>
      </c>
      <c r="C288" s="301" t="s">
        <v>1207</v>
      </c>
      <c r="D288" s="301" t="s">
        <v>1295</v>
      </c>
      <c r="E288" s="260" t="s">
        <v>1241</v>
      </c>
      <c r="F288" s="225"/>
      <c r="G288" s="238"/>
      <c r="H288" s="302">
        <v>0.4</v>
      </c>
      <c r="I288" s="382">
        <v>153.93837865</v>
      </c>
      <c r="J288" s="435">
        <v>1.3105542100000083</v>
      </c>
      <c r="K288" s="382">
        <v>-0.68421200000000004</v>
      </c>
      <c r="L288" s="435">
        <v>3.4127306899999974</v>
      </c>
      <c r="M288" s="382">
        <v>153.91405365</v>
      </c>
      <c r="N288" s="435">
        <v>-6.7954401999999883</v>
      </c>
      <c r="O288" s="382">
        <v>-4.5801055999999996</v>
      </c>
      <c r="P288" s="435">
        <v>4.3331988299999997</v>
      </c>
      <c r="Q288" s="232">
        <v>10931237.395</v>
      </c>
      <c r="R288" s="303">
        <v>229271</v>
      </c>
      <c r="S288" s="232">
        <v>1571</v>
      </c>
      <c r="T288" s="304">
        <v>7.1010475041143994E-2</v>
      </c>
      <c r="U288" s="240">
        <v>1.4460640063685476E-3</v>
      </c>
      <c r="V288" s="504"/>
      <c r="W288" s="305">
        <v>48.65</v>
      </c>
      <c r="X288" s="505"/>
      <c r="Y288" s="231">
        <v>7.5510092497430625E-2</v>
      </c>
      <c r="Z288" s="306">
        <v>1.7256730000000001E-2</v>
      </c>
      <c r="AA288" s="231">
        <v>4.7832560000000005E-3</v>
      </c>
      <c r="AB288" s="306">
        <v>5.9598680000000001E-2</v>
      </c>
      <c r="AC288" s="231" t="s">
        <v>170</v>
      </c>
    </row>
    <row r="289" spans="1:29">
      <c r="A289" s="223"/>
      <c r="B289" s="223" t="s">
        <v>973</v>
      </c>
      <c r="C289" s="301" t="s">
        <v>1207</v>
      </c>
      <c r="D289" s="301" t="s">
        <v>1295</v>
      </c>
      <c r="E289" s="260" t="s">
        <v>1042</v>
      </c>
      <c r="F289" s="225"/>
      <c r="G289" s="238"/>
      <c r="H289" s="302">
        <v>0.55000000000000004</v>
      </c>
      <c r="I289" s="382">
        <v>7.2766166400000003</v>
      </c>
      <c r="J289" s="435">
        <v>0.74241904000000003</v>
      </c>
      <c r="K289" s="382">
        <v>0.59501800000000005</v>
      </c>
      <c r="L289" s="435">
        <v>2.33172515</v>
      </c>
      <c r="M289" s="382">
        <v>7.1597385300000003</v>
      </c>
      <c r="N289" s="435">
        <v>0.74543543000000068</v>
      </c>
      <c r="O289" s="382">
        <v>0.60589999999999999</v>
      </c>
      <c r="P289" s="435">
        <v>2.3798827</v>
      </c>
      <c r="Q289" s="232">
        <v>3156730.5200000005</v>
      </c>
      <c r="R289" s="303">
        <v>53406</v>
      </c>
      <c r="S289" s="232">
        <v>182</v>
      </c>
      <c r="T289" s="304">
        <v>0.43381844560111388</v>
      </c>
      <c r="U289" s="240">
        <v>1.4096251577286436E-3</v>
      </c>
      <c r="V289" s="504"/>
      <c r="W289" s="305">
        <v>60.03</v>
      </c>
      <c r="X289" s="505"/>
      <c r="Y289" s="231">
        <v>7.0205230717974342E-3</v>
      </c>
      <c r="Z289" s="306">
        <v>1.1457459999999999E-2</v>
      </c>
      <c r="AA289" s="231">
        <v>2.4841679999999998E-2</v>
      </c>
      <c r="AB289" s="306" t="s">
        <v>170</v>
      </c>
      <c r="AC289" s="231" t="s">
        <v>170</v>
      </c>
    </row>
    <row r="290" spans="1:29">
      <c r="A290" s="223"/>
      <c r="B290" s="223" t="s">
        <v>1033</v>
      </c>
      <c r="C290" s="301" t="s">
        <v>1206</v>
      </c>
      <c r="D290" s="301" t="s">
        <v>1295</v>
      </c>
      <c r="E290" s="260" t="s">
        <v>1044</v>
      </c>
      <c r="F290" s="225"/>
      <c r="G290" s="238"/>
      <c r="H290" s="302">
        <v>0.4</v>
      </c>
      <c r="I290" s="382">
        <v>7.1591597</v>
      </c>
      <c r="J290" s="435">
        <v>0.22920750000000092</v>
      </c>
      <c r="K290" s="382">
        <v>0.44395299999999999</v>
      </c>
      <c r="L290" s="435">
        <v>3.6030138300000001</v>
      </c>
      <c r="M290" s="382">
        <v>7.1591597</v>
      </c>
      <c r="N290" s="435">
        <v>0.27485145999999994</v>
      </c>
      <c r="O290" s="382">
        <v>0.44726164000000002</v>
      </c>
      <c r="P290" s="435">
        <v>3.5848762700000001</v>
      </c>
      <c r="Q290" s="232">
        <v>2374517.7600000002</v>
      </c>
      <c r="R290" s="303">
        <v>53018</v>
      </c>
      <c r="S290" s="232">
        <v>147</v>
      </c>
      <c r="T290" s="304">
        <v>0.33167548420522036</v>
      </c>
      <c r="U290" s="240">
        <v>2.0573510003749629E-3</v>
      </c>
      <c r="V290" s="504"/>
      <c r="W290" s="305">
        <v>44.38</v>
      </c>
      <c r="X290" s="505"/>
      <c r="Y290" s="231">
        <v>0.16993551149166286</v>
      </c>
      <c r="Z290" s="306">
        <v>-2.2668520000000001E-2</v>
      </c>
      <c r="AA290" s="231">
        <v>3.5440399999999997E-2</v>
      </c>
      <c r="AB290" s="306" t="s">
        <v>170</v>
      </c>
      <c r="AC290" s="231" t="s">
        <v>170</v>
      </c>
    </row>
    <row r="291" spans="1:29">
      <c r="A291" s="223"/>
      <c r="B291" s="223" t="s">
        <v>974</v>
      </c>
      <c r="C291" s="301" t="s">
        <v>1207</v>
      </c>
      <c r="D291" s="301" t="s">
        <v>1295</v>
      </c>
      <c r="E291" s="260" t="s">
        <v>1041</v>
      </c>
      <c r="F291" s="225"/>
      <c r="G291" s="238"/>
      <c r="H291" s="302">
        <v>0.55000000000000004</v>
      </c>
      <c r="I291" s="382">
        <v>4.9221515200000008</v>
      </c>
      <c r="J291" s="435">
        <v>-6.4038399999998509E-3</v>
      </c>
      <c r="K291" s="382">
        <v>0</v>
      </c>
      <c r="L291" s="435">
        <v>0.90671800000000002</v>
      </c>
      <c r="M291" s="382">
        <v>4.9221515200000008</v>
      </c>
      <c r="N291" s="435">
        <v>8.0848480000000444E-2</v>
      </c>
      <c r="O291" s="382">
        <v>0</v>
      </c>
      <c r="P291" s="435">
        <v>0.92158207999999997</v>
      </c>
      <c r="Q291" s="232">
        <v>563250.22</v>
      </c>
      <c r="R291" s="303">
        <v>9217</v>
      </c>
      <c r="S291" s="232">
        <v>31</v>
      </c>
      <c r="T291" s="304">
        <v>0.11443171095228696</v>
      </c>
      <c r="U291" s="240">
        <v>2.130352068868223E-3</v>
      </c>
      <c r="V291" s="504"/>
      <c r="W291" s="305">
        <v>61.35</v>
      </c>
      <c r="X291" s="505"/>
      <c r="Y291" s="231">
        <v>3.6500521597392012E-2</v>
      </c>
      <c r="Z291" s="306">
        <v>-3.5731689999999997E-3</v>
      </c>
      <c r="AA291" s="231">
        <v>8.8566829999999999E-2</v>
      </c>
      <c r="AB291" s="306" t="s">
        <v>170</v>
      </c>
      <c r="AC291" s="231" t="s">
        <v>170</v>
      </c>
    </row>
    <row r="292" spans="1:29">
      <c r="A292" s="223"/>
      <c r="B292" s="223" t="s">
        <v>832</v>
      </c>
      <c r="C292" s="301" t="s">
        <v>1207</v>
      </c>
      <c r="D292" s="301" t="s">
        <v>1295</v>
      </c>
      <c r="E292" s="260" t="s">
        <v>1234</v>
      </c>
      <c r="F292" s="225"/>
      <c r="G292" s="238"/>
      <c r="H292" s="302">
        <v>0.4</v>
      </c>
      <c r="I292" s="382">
        <v>8.7311420700000006</v>
      </c>
      <c r="J292" s="435">
        <v>8.1523949999999248E-2</v>
      </c>
      <c r="K292" s="382">
        <v>0.234406</v>
      </c>
      <c r="L292" s="435">
        <v>2.36200879</v>
      </c>
      <c r="M292" s="382">
        <v>8.7311420700000006</v>
      </c>
      <c r="N292" s="435">
        <v>0.2956688699999992</v>
      </c>
      <c r="O292" s="382">
        <v>0.46182213</v>
      </c>
      <c r="P292" s="435">
        <v>2.5881088600000002</v>
      </c>
      <c r="Q292" s="232">
        <v>592631.51</v>
      </c>
      <c r="R292" s="303">
        <v>13032</v>
      </c>
      <c r="S292" s="232">
        <v>114</v>
      </c>
      <c r="T292" s="304">
        <v>6.7875600379504533E-2</v>
      </c>
      <c r="U292" s="240">
        <v>2.6114808492893062E-3</v>
      </c>
      <c r="V292" s="504"/>
      <c r="W292" s="305">
        <v>45.29</v>
      </c>
      <c r="X292" s="505"/>
      <c r="Y292" s="231">
        <v>0.18821037756679179</v>
      </c>
      <c r="Z292" s="306">
        <v>-1.3147219999999999E-2</v>
      </c>
      <c r="AA292" s="231">
        <v>5.8785869999999997E-2</v>
      </c>
      <c r="AB292" s="306">
        <v>7.7417609999999998E-2</v>
      </c>
      <c r="AC292" s="231" t="s">
        <v>170</v>
      </c>
    </row>
    <row r="293" spans="1:29">
      <c r="A293" s="223"/>
      <c r="B293" s="223" t="s">
        <v>833</v>
      </c>
      <c r="C293" s="301" t="s">
        <v>1207</v>
      </c>
      <c r="D293" s="301" t="s">
        <v>1295</v>
      </c>
      <c r="E293" s="260" t="s">
        <v>1233</v>
      </c>
      <c r="F293" s="225"/>
      <c r="G293" s="238"/>
      <c r="H293" s="302">
        <v>0.4</v>
      </c>
      <c r="I293" s="382">
        <v>110.66351949</v>
      </c>
      <c r="J293" s="435">
        <v>7.5639285099999904</v>
      </c>
      <c r="K293" s="382">
        <v>2.110643</v>
      </c>
      <c r="L293" s="435">
        <v>22.592675579999998</v>
      </c>
      <c r="M293" s="382">
        <v>110.66351949</v>
      </c>
      <c r="N293" s="435">
        <v>15.945357749999999</v>
      </c>
      <c r="O293" s="382">
        <v>11.83760082</v>
      </c>
      <c r="P293" s="435">
        <v>33.005500160000004</v>
      </c>
      <c r="Q293" s="232">
        <v>7121224.915000001</v>
      </c>
      <c r="R293" s="303">
        <v>119779</v>
      </c>
      <c r="S293" s="232">
        <v>1591</v>
      </c>
      <c r="T293" s="304">
        <v>6.4350247921073064E-2</v>
      </c>
      <c r="U293" s="240">
        <v>1.4931780583256624E-3</v>
      </c>
      <c r="V293" s="504"/>
      <c r="W293" s="305">
        <v>61.83</v>
      </c>
      <c r="X293" s="505"/>
      <c r="Y293" s="231">
        <v>0.1089388161086851</v>
      </c>
      <c r="Z293" s="306">
        <v>6.1929569999999996E-2</v>
      </c>
      <c r="AA293" s="231">
        <v>0.11577560000000001</v>
      </c>
      <c r="AB293" s="306">
        <v>0.16481889999999999</v>
      </c>
      <c r="AC293" s="231" t="s">
        <v>170</v>
      </c>
    </row>
    <row r="294" spans="1:29">
      <c r="A294" s="223"/>
      <c r="B294" s="223" t="s">
        <v>834</v>
      </c>
      <c r="C294" s="301" t="s">
        <v>1207</v>
      </c>
      <c r="D294" s="301" t="s">
        <v>1295</v>
      </c>
      <c r="E294" s="260" t="s">
        <v>1233</v>
      </c>
      <c r="F294" s="225"/>
      <c r="G294" s="238"/>
      <c r="H294" s="302">
        <v>0.4</v>
      </c>
      <c r="I294" s="382">
        <v>17.17608684</v>
      </c>
      <c r="J294" s="435">
        <v>1.2267071199999993</v>
      </c>
      <c r="K294" s="382">
        <v>0.85122500000000001</v>
      </c>
      <c r="L294" s="435">
        <v>5.9658133800000002</v>
      </c>
      <c r="M294" s="382">
        <v>17.17608684</v>
      </c>
      <c r="N294" s="435">
        <v>2.4783046499999983</v>
      </c>
      <c r="O294" s="382">
        <v>2.0052172800000001</v>
      </c>
      <c r="P294" s="435">
        <v>7.6296454300000009</v>
      </c>
      <c r="Q294" s="232">
        <v>3292749.5000000005</v>
      </c>
      <c r="R294" s="303">
        <v>58952</v>
      </c>
      <c r="S294" s="232">
        <v>399</v>
      </c>
      <c r="T294" s="304">
        <v>0.19170545250922827</v>
      </c>
      <c r="U294" s="240">
        <v>2.4706462284341808E-3</v>
      </c>
      <c r="V294" s="504"/>
      <c r="W294" s="305">
        <v>56.76</v>
      </c>
      <c r="X294" s="505"/>
      <c r="Y294" s="231">
        <v>0.21578206483439047</v>
      </c>
      <c r="Z294" s="306">
        <v>3.2754640000000002E-2</v>
      </c>
      <c r="AA294" s="231">
        <v>0.1695593</v>
      </c>
      <c r="AB294" s="306">
        <v>0.1792183</v>
      </c>
      <c r="AC294" s="231" t="s">
        <v>170</v>
      </c>
    </row>
    <row r="295" spans="1:29">
      <c r="A295" s="223"/>
      <c r="B295" s="223" t="s">
        <v>791</v>
      </c>
      <c r="C295" s="301" t="s">
        <v>1207</v>
      </c>
      <c r="D295" s="301" t="s">
        <v>1295</v>
      </c>
      <c r="E295" s="260" t="s">
        <v>1239</v>
      </c>
      <c r="F295" s="225"/>
      <c r="G295" s="238"/>
      <c r="H295" s="302">
        <v>0.3</v>
      </c>
      <c r="I295" s="382">
        <v>79.412131250000002</v>
      </c>
      <c r="J295" s="435">
        <v>5.5391637500000002</v>
      </c>
      <c r="K295" s="382">
        <v>4.3000749999999996</v>
      </c>
      <c r="L295" s="435">
        <v>25.535065589999999</v>
      </c>
      <c r="M295" s="382">
        <v>79.31975005000001</v>
      </c>
      <c r="N295" s="435">
        <v>7.3992100500000122</v>
      </c>
      <c r="O295" s="382">
        <v>6.0781188000000004</v>
      </c>
      <c r="P295" s="435">
        <v>27.315797880000002</v>
      </c>
      <c r="Q295" s="232">
        <v>6759182.3100000005</v>
      </c>
      <c r="R295" s="303">
        <v>78172</v>
      </c>
      <c r="S295" s="232">
        <v>694</v>
      </c>
      <c r="T295" s="304">
        <v>8.511523621902542E-2</v>
      </c>
      <c r="U295" s="240">
        <v>1.8393659484275083E-3</v>
      </c>
      <c r="V295" s="504"/>
      <c r="W295" s="305">
        <v>88.15</v>
      </c>
      <c r="X295" s="505"/>
      <c r="Y295" s="231">
        <v>2.5104492342597842E-2</v>
      </c>
      <c r="Z295" s="306">
        <v>1.5319050000000001E-2</v>
      </c>
      <c r="AA295" s="231">
        <v>9.7401060000000012E-2</v>
      </c>
      <c r="AB295" s="306">
        <v>0.1752291</v>
      </c>
      <c r="AC295" s="231" t="s">
        <v>170</v>
      </c>
    </row>
    <row r="296" spans="1:29">
      <c r="A296" s="223"/>
      <c r="B296" s="223" t="s">
        <v>927</v>
      </c>
      <c r="C296" s="301" t="s">
        <v>1207</v>
      </c>
      <c r="D296" s="301" t="s">
        <v>1295</v>
      </c>
      <c r="E296" s="260" t="s">
        <v>1232</v>
      </c>
      <c r="F296" s="225"/>
      <c r="G296" s="238"/>
      <c r="H296" s="302">
        <v>0.3</v>
      </c>
      <c r="I296" s="382">
        <v>35.82846438</v>
      </c>
      <c r="J296" s="435">
        <v>5.4942827699999999</v>
      </c>
      <c r="K296" s="382">
        <v>5.5733620000000004</v>
      </c>
      <c r="L296" s="435">
        <v>-5.8975081500000002</v>
      </c>
      <c r="M296" s="382">
        <v>35.82846438</v>
      </c>
      <c r="N296" s="435">
        <v>7.001452210000001</v>
      </c>
      <c r="O296" s="382">
        <v>6.4039000000000001</v>
      </c>
      <c r="P296" s="435">
        <v>-5.1153211699999996</v>
      </c>
      <c r="Q296" s="232">
        <v>7241587.9800000004</v>
      </c>
      <c r="R296" s="303">
        <v>96770</v>
      </c>
      <c r="S296" s="232">
        <v>287</v>
      </c>
      <c r="T296" s="304">
        <v>0.2021182907309409</v>
      </c>
      <c r="U296" s="240">
        <v>1.6661150845999901E-3</v>
      </c>
      <c r="V296" s="504"/>
      <c r="W296" s="305">
        <v>75.34</v>
      </c>
      <c r="X296" s="505"/>
      <c r="Y296" s="231">
        <v>8.6312264401380415E-2</v>
      </c>
      <c r="Z296" s="306">
        <v>-5.1498750000000008E-3</v>
      </c>
      <c r="AA296" s="231">
        <v>0.1707958</v>
      </c>
      <c r="AB296" s="306" t="s">
        <v>170</v>
      </c>
      <c r="AC296" s="231" t="s">
        <v>170</v>
      </c>
    </row>
    <row r="297" spans="1:29">
      <c r="A297" s="223"/>
      <c r="B297" s="223" t="s">
        <v>1209</v>
      </c>
      <c r="C297" s="301" t="s">
        <v>1207</v>
      </c>
      <c r="D297" s="301" t="s">
        <v>1224</v>
      </c>
      <c r="E297" s="260" t="s">
        <v>1217</v>
      </c>
      <c r="F297" s="225"/>
      <c r="G297" s="238"/>
      <c r="H297" s="302">
        <v>1.3</v>
      </c>
      <c r="I297" s="382">
        <v>233.93745027</v>
      </c>
      <c r="J297" s="435">
        <v>-19.124082719999969</v>
      </c>
      <c r="K297" s="382">
        <v>-3.0633485499999997</v>
      </c>
      <c r="L297" s="435">
        <v>-38.545821740000001</v>
      </c>
      <c r="M297" s="382">
        <v>24.078856980000001</v>
      </c>
      <c r="N297" s="435">
        <v>2.2961191200000011</v>
      </c>
      <c r="O297" s="382">
        <v>1.2649836000000001</v>
      </c>
      <c r="P297" s="435">
        <v>8.2903632639999998</v>
      </c>
      <c r="Q297" s="232">
        <v>846338.71500000008</v>
      </c>
      <c r="R297" s="303">
        <v>458906</v>
      </c>
      <c r="S297" s="232">
        <v>342</v>
      </c>
      <c r="T297" s="304">
        <v>3.6177991767594041E-3</v>
      </c>
      <c r="U297" s="240">
        <v>5.9917341204266108E-3</v>
      </c>
      <c r="V297" s="504"/>
      <c r="W297" s="305">
        <v>1.77</v>
      </c>
      <c r="X297" s="505"/>
      <c r="Y297" s="231">
        <v>3.5913559322033897E-2</v>
      </c>
      <c r="Z297" s="306">
        <v>-6.5963060000000004E-2</v>
      </c>
      <c r="AA297" s="231">
        <v>-0.24454969999999998</v>
      </c>
      <c r="AB297" s="306" t="s">
        <v>170</v>
      </c>
      <c r="AC297" s="231" t="s">
        <v>170</v>
      </c>
    </row>
    <row r="298" spans="1:29">
      <c r="A298" s="223"/>
      <c r="B298" s="223" t="s">
        <v>1018</v>
      </c>
      <c r="C298" s="301" t="s">
        <v>1207</v>
      </c>
      <c r="D298" s="301" t="s">
        <v>937</v>
      </c>
      <c r="E298" s="260" t="s">
        <v>1026</v>
      </c>
      <c r="F298" s="225"/>
      <c r="G298" s="238"/>
      <c r="H298" s="302">
        <v>1.2</v>
      </c>
      <c r="I298" s="382">
        <v>36.600118799999997</v>
      </c>
      <c r="J298" s="435">
        <v>-2.5720252499999998</v>
      </c>
      <c r="K298" s="382">
        <v>-0.56883558999999995</v>
      </c>
      <c r="L298" s="435">
        <v>21.752313629999996</v>
      </c>
      <c r="M298" s="382">
        <v>20.843219250000001</v>
      </c>
      <c r="N298" s="435">
        <v>-0.47772639000000061</v>
      </c>
      <c r="O298" s="382">
        <v>-0.36309764999999994</v>
      </c>
      <c r="P298" s="435">
        <v>9.953041859999999</v>
      </c>
      <c r="Q298" s="232">
        <v>2455178.2099999995</v>
      </c>
      <c r="R298" s="303">
        <v>436800</v>
      </c>
      <c r="S298" s="232">
        <v>63</v>
      </c>
      <c r="T298" s="304">
        <v>6.7081154119095363E-2</v>
      </c>
      <c r="U298" s="240">
        <v>7.0910542271580106E-3</v>
      </c>
      <c r="V298" s="504"/>
      <c r="W298" s="305">
        <v>5.55</v>
      </c>
      <c r="X298" s="505"/>
      <c r="Y298" s="231">
        <v>3.7390810810810811E-2</v>
      </c>
      <c r="Z298" s="306">
        <v>-5.1282050000000003E-2</v>
      </c>
      <c r="AA298" s="231">
        <v>-9.1413929999999994E-3</v>
      </c>
      <c r="AB298" s="306" t="s">
        <v>170</v>
      </c>
      <c r="AC298" s="231" t="s">
        <v>170</v>
      </c>
    </row>
    <row r="299" spans="1:29">
      <c r="A299" s="223"/>
      <c r="B299" s="223" t="s">
        <v>932</v>
      </c>
      <c r="C299" s="301" t="s">
        <v>1207</v>
      </c>
      <c r="D299" s="301" t="s">
        <v>937</v>
      </c>
      <c r="E299" s="260" t="s">
        <v>1169</v>
      </c>
      <c r="F299" s="225"/>
      <c r="G299" s="238"/>
      <c r="H299" s="302">
        <v>1.2</v>
      </c>
      <c r="I299" s="382">
        <v>488.99089850999997</v>
      </c>
      <c r="J299" s="435">
        <v>-15.40763325</v>
      </c>
      <c r="K299" s="382">
        <v>-0.59951571999999997</v>
      </c>
      <c r="L299" s="435">
        <v>138.74738298000003</v>
      </c>
      <c r="M299" s="382">
        <v>117.82928493000001</v>
      </c>
      <c r="N299" s="435">
        <v>1.1747562300000041</v>
      </c>
      <c r="O299" s="382">
        <v>0.43291503000000003</v>
      </c>
      <c r="P299" s="435">
        <v>9.3845289300000001</v>
      </c>
      <c r="Q299" s="232">
        <v>5415353.7849999983</v>
      </c>
      <c r="R299" s="303">
        <v>859591</v>
      </c>
      <c r="S299" s="232">
        <v>316</v>
      </c>
      <c r="T299" s="304">
        <v>1.1074549243147627E-2</v>
      </c>
      <c r="U299" s="240">
        <v>3.9027146163309735E-3</v>
      </c>
      <c r="V299" s="504"/>
      <c r="W299" s="305">
        <v>6.33</v>
      </c>
      <c r="X299" s="505"/>
      <c r="Y299" s="231">
        <v>5.9195892575039499E-3</v>
      </c>
      <c r="Z299" s="306">
        <v>-2.91411E-2</v>
      </c>
      <c r="AA299" s="231">
        <v>-5.6508490000000001E-2</v>
      </c>
      <c r="AB299" s="306" t="s">
        <v>170</v>
      </c>
      <c r="AC299" s="231" t="s">
        <v>170</v>
      </c>
    </row>
    <row r="300" spans="1:29">
      <c r="A300" s="223"/>
      <c r="B300" s="223" t="s">
        <v>641</v>
      </c>
      <c r="C300" s="301" t="s">
        <v>1206</v>
      </c>
      <c r="D300" s="301" t="s">
        <v>761</v>
      </c>
      <c r="E300" s="260" t="s">
        <v>1014</v>
      </c>
      <c r="F300" s="225"/>
      <c r="G300" s="238"/>
      <c r="H300" s="302">
        <v>1</v>
      </c>
      <c r="I300" s="382">
        <v>83.194283670000004</v>
      </c>
      <c r="J300" s="435">
        <v>1.3896385200000108</v>
      </c>
      <c r="K300" s="382">
        <v>-3.857262</v>
      </c>
      <c r="L300" s="435">
        <v>15.06629</v>
      </c>
      <c r="M300" s="382">
        <v>83.817747300000008</v>
      </c>
      <c r="N300" s="435">
        <v>12.217908000000016</v>
      </c>
      <c r="O300" s="382">
        <v>1.9065000000000003</v>
      </c>
      <c r="P300" s="435">
        <v>15.84173841</v>
      </c>
      <c r="Q300" s="232">
        <v>43568862.869999997</v>
      </c>
      <c r="R300" s="303">
        <v>3600200</v>
      </c>
      <c r="S300" s="232">
        <v>1692</v>
      </c>
      <c r="T300" s="304">
        <v>0.52370019847542726</v>
      </c>
      <c r="U300" s="240">
        <v>1.2996117472922001E-3</v>
      </c>
      <c r="V300" s="504"/>
      <c r="W300" s="305">
        <v>12.71</v>
      </c>
      <c r="X300" s="505"/>
      <c r="Y300" s="231">
        <v>0.38487789142407547</v>
      </c>
      <c r="Z300" s="306">
        <v>6.3598329999999995E-2</v>
      </c>
      <c r="AA300" s="231">
        <v>0.36961280000000002</v>
      </c>
      <c r="AB300" s="306">
        <v>0.47053460000000003</v>
      </c>
      <c r="AC300" s="231">
        <v>0.16196679999999999</v>
      </c>
    </row>
    <row r="301" spans="1:29">
      <c r="A301" s="223"/>
      <c r="B301" s="223" t="s">
        <v>1034</v>
      </c>
      <c r="C301" s="301" t="s">
        <v>1207</v>
      </c>
      <c r="D301" s="301" t="s">
        <v>1035</v>
      </c>
      <c r="E301" s="260" t="s">
        <v>1083</v>
      </c>
      <c r="F301" s="225"/>
      <c r="G301" s="238"/>
      <c r="H301" s="302">
        <v>1</v>
      </c>
      <c r="I301" s="382">
        <v>147.73394379999999</v>
      </c>
      <c r="J301" s="435">
        <v>-5.7550829600000384</v>
      </c>
      <c r="K301" s="382">
        <v>0.887432</v>
      </c>
      <c r="L301" s="435">
        <v>-4.1227489999999998</v>
      </c>
      <c r="M301" s="382">
        <v>14.355476959999999</v>
      </c>
      <c r="N301" s="435">
        <v>4.9641709999999034E-2</v>
      </c>
      <c r="O301" s="382">
        <v>0.12533395999999999</v>
      </c>
      <c r="P301" s="435">
        <v>6.7631820700000009</v>
      </c>
      <c r="Q301" s="232">
        <v>1470380.9624999999</v>
      </c>
      <c r="R301" s="303">
        <v>779101</v>
      </c>
      <c r="S301" s="232">
        <v>145</v>
      </c>
      <c r="T301" s="304">
        <v>9.9528986005449072E-3</v>
      </c>
      <c r="U301" s="240">
        <v>3.0795103608405637E-3</v>
      </c>
      <c r="V301" s="504"/>
      <c r="W301" s="305">
        <v>1.88</v>
      </c>
      <c r="X301" s="505"/>
      <c r="Y301" s="231">
        <v>1.0140957446808513E-2</v>
      </c>
      <c r="Z301" s="306">
        <v>-0.06</v>
      </c>
      <c r="AA301" s="231">
        <v>6.0855750000000007E-2</v>
      </c>
      <c r="AB301" s="306" t="s">
        <v>170</v>
      </c>
      <c r="AC301" s="231" t="s">
        <v>170</v>
      </c>
    </row>
    <row r="302" spans="1:29">
      <c r="A302" s="223"/>
      <c r="B302" s="223" t="s">
        <v>661</v>
      </c>
      <c r="C302" s="301" t="s">
        <v>1207</v>
      </c>
      <c r="D302" s="301" t="s">
        <v>664</v>
      </c>
      <c r="E302" s="260" t="s">
        <v>1091</v>
      </c>
      <c r="F302" s="225"/>
      <c r="G302" s="238"/>
      <c r="H302" s="302">
        <v>1.2</v>
      </c>
      <c r="I302" s="382">
        <v>884.49226199999998</v>
      </c>
      <c r="J302" s="435">
        <v>41.638536720000026</v>
      </c>
      <c r="K302" s="382">
        <v>13.749012859999999</v>
      </c>
      <c r="L302" s="435">
        <v>102.94290482</v>
      </c>
      <c r="M302" s="382">
        <v>374.91444000000001</v>
      </c>
      <c r="N302" s="435">
        <v>36.208122600000024</v>
      </c>
      <c r="O302" s="382">
        <v>13.948560000000001</v>
      </c>
      <c r="P302" s="435">
        <v>60.602190360000002</v>
      </c>
      <c r="Q302" s="232">
        <v>17250109.875</v>
      </c>
      <c r="R302" s="303">
        <v>2974111</v>
      </c>
      <c r="S302" s="232">
        <v>1789</v>
      </c>
      <c r="T302" s="304">
        <v>1.9502838652306943E-2</v>
      </c>
      <c r="U302" s="240">
        <v>3.1089131375942468E-3</v>
      </c>
      <c r="V302" s="504"/>
      <c r="W302" s="305">
        <v>6</v>
      </c>
      <c r="X302" s="505"/>
      <c r="Y302" s="231">
        <v>8.1666666666666665E-2</v>
      </c>
      <c r="Z302" s="306">
        <v>3.270224E-2</v>
      </c>
      <c r="AA302" s="231">
        <v>0.16576099999999999</v>
      </c>
      <c r="AB302" s="306">
        <v>0.2885935</v>
      </c>
      <c r="AC302" s="231">
        <v>0.1741714</v>
      </c>
    </row>
    <row r="303" spans="1:29">
      <c r="A303" s="223"/>
      <c r="B303" s="223" t="s">
        <v>1283</v>
      </c>
      <c r="C303" s="301" t="s">
        <v>1207</v>
      </c>
      <c r="D303" s="301" t="s">
        <v>664</v>
      </c>
      <c r="E303" s="260" t="s">
        <v>1288</v>
      </c>
      <c r="F303" s="225"/>
      <c r="G303" s="238"/>
      <c r="H303" s="302">
        <v>1.2</v>
      </c>
      <c r="I303" s="382">
        <v>157.02913601999998</v>
      </c>
      <c r="J303" s="435">
        <v>3.6876501199999749</v>
      </c>
      <c r="K303" s="382">
        <v>2.6513621400000003</v>
      </c>
      <c r="L303" s="435">
        <v>86.447669730000001</v>
      </c>
      <c r="M303" s="382">
        <v>32.550119459999998</v>
      </c>
      <c r="N303" s="435">
        <v>3.2678908199999968</v>
      </c>
      <c r="O303" s="382">
        <v>1.6991999999999998</v>
      </c>
      <c r="P303" s="435">
        <v>29.099166399999998</v>
      </c>
      <c r="Q303" s="232">
        <v>1145902.3499999999</v>
      </c>
      <c r="R303" s="303">
        <v>108870</v>
      </c>
      <c r="S303" s="232">
        <v>90</v>
      </c>
      <c r="T303" s="304">
        <v>7.2973868356128015E-3</v>
      </c>
      <c r="U303" s="240">
        <v>2.1744538641391832E-3</v>
      </c>
      <c r="V303" s="504"/>
      <c r="W303" s="305">
        <v>10.62</v>
      </c>
      <c r="X303" s="505"/>
      <c r="Y303" s="231">
        <v>5.6497175141242938E-2</v>
      </c>
      <c r="Z303" s="306">
        <v>8.5470089999999995E-3</v>
      </c>
      <c r="AA303" s="231">
        <v>0.21911130000000001</v>
      </c>
      <c r="AB303" s="306" t="s">
        <v>170</v>
      </c>
      <c r="AC303" s="231" t="s">
        <v>170</v>
      </c>
    </row>
    <row r="304" spans="1:29">
      <c r="A304" s="223"/>
      <c r="B304" s="223" t="s">
        <v>717</v>
      </c>
      <c r="C304" s="301" t="s">
        <v>1207</v>
      </c>
      <c r="D304" s="301" t="s">
        <v>720</v>
      </c>
      <c r="E304" s="260" t="s">
        <v>1076</v>
      </c>
      <c r="F304" s="225"/>
      <c r="G304" s="238"/>
      <c r="H304" s="302">
        <v>0.75</v>
      </c>
      <c r="I304" s="382">
        <v>20.735208585000002</v>
      </c>
      <c r="J304" s="435">
        <v>-16.141059070000001</v>
      </c>
      <c r="K304" s="382">
        <v>-16.280719000000001</v>
      </c>
      <c r="L304" s="435">
        <v>-16.077839000000001</v>
      </c>
      <c r="M304" s="382">
        <v>21.038769644999999</v>
      </c>
      <c r="N304" s="435">
        <v>-1.2980781149999983</v>
      </c>
      <c r="O304" s="382">
        <v>-2.307988785</v>
      </c>
      <c r="P304" s="435">
        <v>-3.8897631000000006</v>
      </c>
      <c r="Q304" s="232">
        <v>2452238.73</v>
      </c>
      <c r="R304" s="303">
        <v>1267436</v>
      </c>
      <c r="S304" s="232">
        <v>89</v>
      </c>
      <c r="T304" s="304">
        <v>0.11826448332783916</v>
      </c>
      <c r="U304" s="240">
        <v>5.1494083872504351E-3</v>
      </c>
      <c r="V304" s="504"/>
      <c r="W304" s="305">
        <v>1.9650000000000001</v>
      </c>
      <c r="X304" s="505"/>
      <c r="Y304" s="231">
        <v>0.1172234096692112</v>
      </c>
      <c r="Z304" s="306">
        <v>5.1150890000000006E-3</v>
      </c>
      <c r="AA304" s="231">
        <v>-0.1166581</v>
      </c>
      <c r="AB304" s="306">
        <v>0.14034859999999999</v>
      </c>
      <c r="AC304" s="231">
        <v>8.8986410000000002E-2</v>
      </c>
    </row>
    <row r="305" spans="1:34">
      <c r="A305" s="223"/>
      <c r="B305" s="223" t="s">
        <v>660</v>
      </c>
      <c r="C305" s="301" t="s">
        <v>1206</v>
      </c>
      <c r="D305" s="301" t="s">
        <v>665</v>
      </c>
      <c r="E305" s="260" t="s">
        <v>1066</v>
      </c>
      <c r="F305" s="225"/>
      <c r="G305" s="238"/>
      <c r="H305" s="302">
        <v>1.35</v>
      </c>
      <c r="I305" s="382">
        <v>373.86376241000005</v>
      </c>
      <c r="J305" s="435">
        <v>9.8512436300000541</v>
      </c>
      <c r="K305" s="382">
        <v>9.0354439299999996</v>
      </c>
      <c r="L305" s="435">
        <v>112.17500134000001</v>
      </c>
      <c r="M305" s="382">
        <v>372.96928597000004</v>
      </c>
      <c r="N305" s="435">
        <v>21.672862770000041</v>
      </c>
      <c r="O305" s="382">
        <v>26.312626850000001</v>
      </c>
      <c r="P305" s="435">
        <v>126.84946395999998</v>
      </c>
      <c r="Q305" s="232">
        <v>19000558.699999999</v>
      </c>
      <c r="R305" s="303">
        <v>3685765</v>
      </c>
      <c r="S305" s="232">
        <v>1632</v>
      </c>
      <c r="T305" s="304">
        <v>5.082214595369882E-2</v>
      </c>
      <c r="U305" s="240">
        <v>2.9021702095003961E-3</v>
      </c>
      <c r="V305" s="504"/>
      <c r="W305" s="305">
        <v>5.23</v>
      </c>
      <c r="X305" s="505"/>
      <c r="Y305" s="231">
        <v>0.22103365200764818</v>
      </c>
      <c r="Z305" s="306">
        <v>1.9157089999999998E-3</v>
      </c>
      <c r="AA305" s="231">
        <v>-4.8783120000000001E-3</v>
      </c>
      <c r="AB305" s="306">
        <v>0.19013729999999998</v>
      </c>
      <c r="AC305" s="231">
        <v>7.836746E-2</v>
      </c>
    </row>
    <row r="306" spans="1:34">
      <c r="A306" s="223"/>
      <c r="B306" s="223" t="s">
        <v>735</v>
      </c>
      <c r="C306" s="301" t="s">
        <v>1207</v>
      </c>
      <c r="D306" s="301" t="s">
        <v>665</v>
      </c>
      <c r="E306" s="260" t="s">
        <v>1067</v>
      </c>
      <c r="F306" s="225"/>
      <c r="G306" s="238"/>
      <c r="H306" s="302">
        <v>0.9</v>
      </c>
      <c r="I306" s="382">
        <v>250.32724248000002</v>
      </c>
      <c r="J306" s="435">
        <v>5.8797081600000265</v>
      </c>
      <c r="K306" s="382">
        <v>4.39097209</v>
      </c>
      <c r="L306" s="435">
        <v>130.95827427</v>
      </c>
      <c r="M306" s="382">
        <v>250.32681798000002</v>
      </c>
      <c r="N306" s="435">
        <v>8.933482680000008</v>
      </c>
      <c r="O306" s="382">
        <v>16.773608100000001</v>
      </c>
      <c r="P306" s="435">
        <v>141.29138248000001</v>
      </c>
      <c r="Q306" s="232">
        <v>8115780.4050000021</v>
      </c>
      <c r="R306" s="303">
        <v>483941</v>
      </c>
      <c r="S306" s="232">
        <v>939</v>
      </c>
      <c r="T306" s="304">
        <v>3.2420683919962945E-2</v>
      </c>
      <c r="U306" s="240">
        <v>2.3074674823298294E-3</v>
      </c>
      <c r="V306" s="504"/>
      <c r="W306" s="305">
        <v>16.98</v>
      </c>
      <c r="X306" s="505"/>
      <c r="Y306" s="231">
        <v>0.17604010600706713</v>
      </c>
      <c r="Z306" s="306">
        <v>5.9241710000000006E-3</v>
      </c>
      <c r="AA306" s="231">
        <v>0.14371119999999998</v>
      </c>
      <c r="AB306" s="306">
        <v>0.330847</v>
      </c>
      <c r="AC306" s="231" t="s">
        <v>170</v>
      </c>
    </row>
    <row r="307" spans="1:34" s="249" customFormat="1">
      <c r="A307" s="223"/>
      <c r="B307" s="223" t="s">
        <v>737</v>
      </c>
      <c r="C307" s="301" t="s">
        <v>1207</v>
      </c>
      <c r="D307" s="301" t="s">
        <v>665</v>
      </c>
      <c r="E307" s="260" t="s">
        <v>1065</v>
      </c>
      <c r="F307" s="225"/>
      <c r="G307" s="238"/>
      <c r="H307" s="302">
        <v>0.7</v>
      </c>
      <c r="I307" s="382">
        <v>151.98973056</v>
      </c>
      <c r="J307" s="435">
        <v>5.7166136599999966</v>
      </c>
      <c r="K307" s="382">
        <v>3.8707155200000001</v>
      </c>
      <c r="L307" s="435">
        <v>90.499660760000012</v>
      </c>
      <c r="M307" s="382">
        <v>151.69233348000003</v>
      </c>
      <c r="N307" s="435">
        <v>20.228440590000019</v>
      </c>
      <c r="O307" s="382">
        <v>21.237584220000002</v>
      </c>
      <c r="P307" s="435">
        <v>106.69050722999999</v>
      </c>
      <c r="Q307" s="232">
        <v>9989296.2150000017</v>
      </c>
      <c r="R307" s="303">
        <v>718893</v>
      </c>
      <c r="S307" s="232">
        <v>606</v>
      </c>
      <c r="T307" s="304">
        <v>6.572349446370386E-2</v>
      </c>
      <c r="U307" s="240">
        <v>3.3762277078735353E-3</v>
      </c>
      <c r="V307" s="504"/>
      <c r="W307" s="305">
        <v>14.22</v>
      </c>
      <c r="X307" s="505"/>
      <c r="Y307" s="231">
        <v>0.10774050632911392</v>
      </c>
      <c r="Z307" s="306">
        <v>1.209964E-2</v>
      </c>
      <c r="AA307" s="231">
        <v>2.1313469999999998E-2</v>
      </c>
      <c r="AB307" s="306">
        <v>0.2454298</v>
      </c>
      <c r="AC307" s="231" t="s">
        <v>170</v>
      </c>
      <c r="AD307" s="248"/>
      <c r="AH307" s="399"/>
    </row>
    <row r="308" spans="1:34" s="249" customFormat="1">
      <c r="A308" s="223"/>
      <c r="B308" s="223" t="s">
        <v>1336</v>
      </c>
      <c r="C308" s="301" t="s">
        <v>1207</v>
      </c>
      <c r="D308" s="301" t="s">
        <v>628</v>
      </c>
      <c r="E308" s="260" t="s">
        <v>1349</v>
      </c>
      <c r="F308" s="225"/>
      <c r="G308" s="238"/>
      <c r="H308" s="302">
        <v>1.2</v>
      </c>
      <c r="I308" s="382">
        <v>199.3118848</v>
      </c>
      <c r="J308" s="435">
        <v>14.471687050000012</v>
      </c>
      <c r="K308" s="382">
        <v>22.76459491</v>
      </c>
      <c r="L308" s="435">
        <v>174.73743888999999</v>
      </c>
      <c r="M308" s="382">
        <v>125.95356614000001</v>
      </c>
      <c r="N308" s="435">
        <v>30.328518090000003</v>
      </c>
      <c r="O308" s="382">
        <v>31.08221305</v>
      </c>
      <c r="P308" s="435">
        <v>134.37154966</v>
      </c>
      <c r="Q308" s="232">
        <v>22855206.165000003</v>
      </c>
      <c r="R308" s="303">
        <v>2239263</v>
      </c>
      <c r="S308" s="232">
        <v>1083</v>
      </c>
      <c r="T308" s="304">
        <v>0.11467056361407707</v>
      </c>
      <c r="U308" s="240">
        <v>3.235606527982634E-3</v>
      </c>
      <c r="V308" s="504"/>
      <c r="W308" s="305">
        <v>10.07</v>
      </c>
      <c r="X308" s="505"/>
      <c r="Y308" s="231">
        <v>4.5545183714001984E-3</v>
      </c>
      <c r="Z308" s="306">
        <v>-4.3684710000000002E-2</v>
      </c>
      <c r="AA308" s="231" t="s">
        <v>170</v>
      </c>
      <c r="AB308" s="306" t="s">
        <v>170</v>
      </c>
      <c r="AC308" s="231" t="s">
        <v>170</v>
      </c>
      <c r="AD308" s="248"/>
      <c r="AH308" s="399"/>
    </row>
    <row r="309" spans="1:34">
      <c r="A309" s="223"/>
      <c r="B309" s="223" t="s">
        <v>637</v>
      </c>
      <c r="C309" s="301" t="s">
        <v>1206</v>
      </c>
      <c r="D309" s="301" t="s">
        <v>629</v>
      </c>
      <c r="E309" s="260" t="s">
        <v>1202</v>
      </c>
      <c r="F309" s="225"/>
      <c r="G309" s="238"/>
      <c r="H309" s="302">
        <v>1.25</v>
      </c>
      <c r="I309" s="382">
        <v>75.109242581999993</v>
      </c>
      <c r="J309" s="435">
        <v>-3.185909195600003</v>
      </c>
      <c r="K309" s="382">
        <v>5.4504E-4</v>
      </c>
      <c r="L309" s="435">
        <v>9.7305729400000001</v>
      </c>
      <c r="M309" s="382">
        <v>9.3642185999999992</v>
      </c>
      <c r="N309" s="435">
        <v>0.42666129999999886</v>
      </c>
      <c r="O309" s="382">
        <v>-0.14995529999999999</v>
      </c>
      <c r="P309" s="435">
        <v>-1.0602441600000001</v>
      </c>
      <c r="Q309" s="232">
        <v>6475.49</v>
      </c>
      <c r="R309" s="303">
        <v>1949</v>
      </c>
      <c r="S309" s="232">
        <v>19</v>
      </c>
      <c r="T309" s="304">
        <v>8.6214289711821141E-5</v>
      </c>
      <c r="U309" s="240">
        <v>5.7319264820346995E-3</v>
      </c>
      <c r="V309" s="504"/>
      <c r="W309" s="305">
        <v>3.37</v>
      </c>
      <c r="X309" s="505"/>
      <c r="Y309" s="231">
        <v>0.13192017804154302</v>
      </c>
      <c r="Z309" s="306">
        <v>-2.034884E-2</v>
      </c>
      <c r="AA309" s="231">
        <v>-0.1478112</v>
      </c>
      <c r="AB309" s="306">
        <v>0.1458276</v>
      </c>
      <c r="AC309" s="231">
        <v>3.5170010000000002E-2</v>
      </c>
    </row>
    <row r="310" spans="1:34">
      <c r="A310" s="223"/>
      <c r="B310" s="223" t="s">
        <v>465</v>
      </c>
      <c r="C310" s="301" t="s">
        <v>1207</v>
      </c>
      <c r="D310" s="301" t="s">
        <v>629</v>
      </c>
      <c r="E310" s="260" t="s">
        <v>1192</v>
      </c>
      <c r="F310" s="225"/>
      <c r="G310" s="238"/>
      <c r="H310" s="302">
        <v>1.32</v>
      </c>
      <c r="I310" s="382">
        <v>138.87079261950001</v>
      </c>
      <c r="J310" s="435">
        <v>-5.5021650489999949</v>
      </c>
      <c r="K310" s="382">
        <v>-0.16796529999999998</v>
      </c>
      <c r="L310" s="435">
        <v>29.304590599999997</v>
      </c>
      <c r="M310" s="382">
        <v>58.750996560000004</v>
      </c>
      <c r="N310" s="435">
        <v>2.0471785300000085</v>
      </c>
      <c r="O310" s="382">
        <v>-0.21531794999999998</v>
      </c>
      <c r="P310" s="435">
        <v>-2.3639921299999997</v>
      </c>
      <c r="Q310" s="232">
        <v>404313.71</v>
      </c>
      <c r="R310" s="303">
        <v>96340</v>
      </c>
      <c r="S310" s="232">
        <v>58</v>
      </c>
      <c r="T310" s="304">
        <v>2.9114380524045986E-3</v>
      </c>
      <c r="U310" s="240">
        <v>5.4380174631878352E-3</v>
      </c>
      <c r="V310" s="504"/>
      <c r="W310" s="305">
        <v>4.17</v>
      </c>
      <c r="X310" s="505"/>
      <c r="Y310" s="231">
        <v>5.8599520383693045E-2</v>
      </c>
      <c r="Z310" s="306">
        <v>-3.6951499999999998E-2</v>
      </c>
      <c r="AA310" s="231">
        <v>-0.1111738</v>
      </c>
      <c r="AB310" s="306">
        <v>0.13515560000000001</v>
      </c>
      <c r="AC310" s="231">
        <v>6.0290440000000001E-2</v>
      </c>
    </row>
    <row r="311" spans="1:34">
      <c r="A311" s="223"/>
      <c r="B311" s="223" t="s">
        <v>987</v>
      </c>
      <c r="C311" s="301" t="s">
        <v>1207</v>
      </c>
      <c r="D311" s="301" t="s">
        <v>471</v>
      </c>
      <c r="E311" s="260" t="s">
        <v>995</v>
      </c>
      <c r="F311" s="225"/>
      <c r="G311" s="238"/>
      <c r="H311" s="302">
        <v>0.08</v>
      </c>
      <c r="I311" s="382">
        <v>234.43882979999998</v>
      </c>
      <c r="J311" s="435">
        <v>23.896494099999995</v>
      </c>
      <c r="K311" s="382">
        <v>19.601935059999999</v>
      </c>
      <c r="L311" s="435">
        <v>136.27965047999999</v>
      </c>
      <c r="M311" s="382">
        <v>234.43882979999998</v>
      </c>
      <c r="N311" s="435">
        <v>35.142222599999997</v>
      </c>
      <c r="O311" s="382">
        <v>29.988</v>
      </c>
      <c r="P311" s="435">
        <v>146.92856895999998</v>
      </c>
      <c r="Q311" s="232">
        <v>24196292.514999993</v>
      </c>
      <c r="R311" s="303">
        <v>1723131</v>
      </c>
      <c r="S311" s="232">
        <v>1399</v>
      </c>
      <c r="T311" s="304">
        <v>0.10320940663132415</v>
      </c>
      <c r="U311" s="240">
        <v>1.7755610252663319E-3</v>
      </c>
      <c r="V311" s="504"/>
      <c r="W311" s="305">
        <v>14.28</v>
      </c>
      <c r="X311" s="505"/>
      <c r="Y311" s="231">
        <v>1.4907142857142857E-2</v>
      </c>
      <c r="Z311" s="306">
        <v>1.8544939999999999E-2</v>
      </c>
      <c r="AA311" s="231">
        <v>0.11793189999999999</v>
      </c>
      <c r="AB311" s="306" t="s">
        <v>170</v>
      </c>
      <c r="AC311" s="231" t="s">
        <v>170</v>
      </c>
    </row>
    <row r="312" spans="1:34">
      <c r="A312" s="223" t="s">
        <v>966</v>
      </c>
      <c r="B312" s="223" t="s">
        <v>1361</v>
      </c>
      <c r="C312" s="301" t="s">
        <v>1207</v>
      </c>
      <c r="D312" s="301" t="s">
        <v>471</v>
      </c>
      <c r="E312" s="260" t="s">
        <v>1364</v>
      </c>
      <c r="F312" s="225"/>
      <c r="G312" s="238"/>
      <c r="H312" s="302">
        <v>0.18</v>
      </c>
      <c r="I312" s="382">
        <v>34.080761119999998</v>
      </c>
      <c r="J312" s="435">
        <v>7.2899973199999968</v>
      </c>
      <c r="K312" s="382">
        <v>7.3549280299999999</v>
      </c>
      <c r="L312" s="435">
        <v>32.519869739999997</v>
      </c>
      <c r="M312" s="382">
        <v>34.080761119999998</v>
      </c>
      <c r="N312" s="435">
        <v>11.345518089999997</v>
      </c>
      <c r="O312" s="382">
        <v>10.792</v>
      </c>
      <c r="P312" s="435">
        <v>35.978993029999998</v>
      </c>
      <c r="Q312" s="232">
        <v>6693717.04</v>
      </c>
      <c r="R312" s="303">
        <v>588120</v>
      </c>
      <c r="S312" s="232">
        <v>247</v>
      </c>
      <c r="T312" s="304">
        <v>0.19640749854239173</v>
      </c>
      <c r="U312" s="240">
        <v>2.7401306914373257E-3</v>
      </c>
      <c r="V312" s="504"/>
      <c r="W312" s="305">
        <v>11.36</v>
      </c>
      <c r="X312" s="505"/>
      <c r="Y312" s="231">
        <v>1.6561883802816903E-2</v>
      </c>
      <c r="Z312" s="306">
        <v>-3.5087719999999998E-3</v>
      </c>
      <c r="AA312" s="231" t="s">
        <v>170</v>
      </c>
      <c r="AB312" s="306" t="s">
        <v>170</v>
      </c>
      <c r="AC312" s="231" t="s">
        <v>170</v>
      </c>
    </row>
    <row r="313" spans="1:34">
      <c r="A313" s="223"/>
      <c r="B313" s="223" t="s">
        <v>931</v>
      </c>
      <c r="C313" s="301" t="s">
        <v>1207</v>
      </c>
      <c r="D313" s="301" t="s">
        <v>471</v>
      </c>
      <c r="E313" s="260" t="s">
        <v>1228</v>
      </c>
      <c r="F313" s="225"/>
      <c r="G313" s="238"/>
      <c r="H313" s="302">
        <v>1.28</v>
      </c>
      <c r="I313" s="382">
        <v>25.293268399999999</v>
      </c>
      <c r="J313" s="435">
        <v>0.96960000000000002</v>
      </c>
      <c r="K313" s="382">
        <v>0.93468461000000003</v>
      </c>
      <c r="L313" s="435">
        <v>0.31255532999999996</v>
      </c>
      <c r="M313" s="382">
        <v>25.29273512</v>
      </c>
      <c r="N313" s="435">
        <v>0.48480000000000001</v>
      </c>
      <c r="O313" s="382">
        <v>0.48480000000000001</v>
      </c>
      <c r="P313" s="435">
        <v>-0.13868672000000021</v>
      </c>
      <c r="Q313" s="232">
        <v>2322946.9149999996</v>
      </c>
      <c r="R313" s="303">
        <v>295067</v>
      </c>
      <c r="S313" s="232">
        <v>146</v>
      </c>
      <c r="T313" s="304">
        <v>9.1840519709188703E-2</v>
      </c>
      <c r="U313" s="240">
        <v>3.9399861133675839E-3</v>
      </c>
      <c r="V313" s="504"/>
      <c r="W313" s="305">
        <v>8.08</v>
      </c>
      <c r="X313" s="505"/>
      <c r="Y313" s="231">
        <v>0.12687277227722771</v>
      </c>
      <c r="Z313" s="306">
        <v>0</v>
      </c>
      <c r="AA313" s="231">
        <v>-1.100112E-2</v>
      </c>
      <c r="AB313" s="306" t="s">
        <v>170</v>
      </c>
      <c r="AC313" s="231" t="s">
        <v>170</v>
      </c>
    </row>
    <row r="314" spans="1:34">
      <c r="A314" s="223"/>
      <c r="B314" s="223" t="s">
        <v>1448</v>
      </c>
      <c r="C314" s="301" t="s">
        <v>1207</v>
      </c>
      <c r="D314" s="301" t="s">
        <v>471</v>
      </c>
      <c r="E314" s="260" t="s">
        <v>1456</v>
      </c>
      <c r="F314" s="225"/>
      <c r="G314" s="238"/>
      <c r="H314" s="302">
        <v>0.45</v>
      </c>
      <c r="I314" s="382">
        <v>1.8949263199999999</v>
      </c>
      <c r="J314" s="435">
        <v>1.9801319999999831E-2</v>
      </c>
      <c r="K314" s="382">
        <v>0</v>
      </c>
      <c r="L314" s="435">
        <v>1.8247632000000003</v>
      </c>
      <c r="M314" s="382">
        <v>1.8949263199999999</v>
      </c>
      <c r="N314" s="435">
        <v>0.65600243999999996</v>
      </c>
      <c r="O314" s="382">
        <v>0.63160000000000005</v>
      </c>
      <c r="P314" s="435">
        <v>2.5215238799999997</v>
      </c>
      <c r="Q314" s="232">
        <v>1040484.18</v>
      </c>
      <c r="R314" s="303">
        <v>33156</v>
      </c>
      <c r="S314" s="232">
        <v>27</v>
      </c>
      <c r="T314" s="304">
        <v>0.54908951816131835</v>
      </c>
      <c r="U314" s="240">
        <v>2.1404464449916146E-3</v>
      </c>
      <c r="V314" s="504"/>
      <c r="W314" s="305">
        <v>31.33</v>
      </c>
      <c r="X314" s="505"/>
      <c r="Y314" s="231">
        <v>4.1492499202042772E-3</v>
      </c>
      <c r="Z314" s="306">
        <v>2.5600000000000002E-3</v>
      </c>
      <c r="AA314" s="231" t="s">
        <v>170</v>
      </c>
      <c r="AB314" s="306" t="s">
        <v>170</v>
      </c>
      <c r="AC314" s="231" t="s">
        <v>170</v>
      </c>
    </row>
    <row r="315" spans="1:34">
      <c r="A315" s="223"/>
      <c r="B315" s="223" t="s">
        <v>609</v>
      </c>
      <c r="C315" s="301" t="s">
        <v>1207</v>
      </c>
      <c r="D315" s="301" t="s">
        <v>401</v>
      </c>
      <c r="E315" s="260" t="s">
        <v>1230</v>
      </c>
      <c r="F315" s="225"/>
      <c r="G315" s="238"/>
      <c r="H315" s="302">
        <v>0.39</v>
      </c>
      <c r="I315" s="382">
        <v>395.93491938</v>
      </c>
      <c r="J315" s="435">
        <v>2.6810608499999642</v>
      </c>
      <c r="K315" s="382">
        <v>9.2123640000000009</v>
      </c>
      <c r="L315" s="435">
        <v>118.18167982</v>
      </c>
      <c r="M315" s="382">
        <v>395.92748051999996</v>
      </c>
      <c r="N315" s="435">
        <v>18.898907879999935</v>
      </c>
      <c r="O315" s="382">
        <v>18.018000000000001</v>
      </c>
      <c r="P315" s="435">
        <v>129.26458442000001</v>
      </c>
      <c r="Q315" s="232">
        <v>15937354.841200002</v>
      </c>
      <c r="R315" s="303">
        <v>1850684</v>
      </c>
      <c r="S315" s="232">
        <v>3466</v>
      </c>
      <c r="T315" s="304">
        <v>4.0252460849264135E-2</v>
      </c>
      <c r="U315" s="240">
        <v>3.0953510002606904E-3</v>
      </c>
      <c r="V315" s="504"/>
      <c r="W315" s="305">
        <v>8.58</v>
      </c>
      <c r="X315" s="505"/>
      <c r="Y315" s="231">
        <v>0.22873892773892773</v>
      </c>
      <c r="Z315" s="306">
        <v>-1.718213E-2</v>
      </c>
      <c r="AA315" s="231">
        <v>0.1335201</v>
      </c>
      <c r="AB315" s="306">
        <v>0.15938330000000001</v>
      </c>
      <c r="AC315" s="231">
        <v>9.6801290000000012E-2</v>
      </c>
    </row>
    <row r="316" spans="1:34">
      <c r="A316" s="223"/>
      <c r="B316" s="223" t="s">
        <v>742</v>
      </c>
      <c r="C316" s="301" t="s">
        <v>1207</v>
      </c>
      <c r="D316" s="301" t="s">
        <v>744</v>
      </c>
      <c r="E316" s="260" t="s">
        <v>1099</v>
      </c>
      <c r="F316" s="225"/>
      <c r="G316" s="238"/>
      <c r="H316" s="302">
        <v>1.1000000000000001</v>
      </c>
      <c r="I316" s="382">
        <v>974.67174519999992</v>
      </c>
      <c r="J316" s="435">
        <v>32.373577279999971</v>
      </c>
      <c r="K316" s="382">
        <v>15.324194739999999</v>
      </c>
      <c r="L316" s="435">
        <v>98.783465989999996</v>
      </c>
      <c r="M316" s="382">
        <v>129.40844429999999</v>
      </c>
      <c r="N316" s="435">
        <v>12.606533159999996</v>
      </c>
      <c r="O316" s="382">
        <v>6.7397704999999988</v>
      </c>
      <c r="P316" s="435">
        <v>19.80304675</v>
      </c>
      <c r="Q316" s="232">
        <v>3630631.7450000001</v>
      </c>
      <c r="R316" s="303">
        <v>1616339</v>
      </c>
      <c r="S316" s="232">
        <v>288</v>
      </c>
      <c r="T316" s="304">
        <v>3.7249789612553144E-3</v>
      </c>
      <c r="U316" s="240">
        <v>7.5620962342450946E-3</v>
      </c>
      <c r="V316" s="504"/>
      <c r="W316" s="305">
        <v>2.2999999999999998</v>
      </c>
      <c r="X316" s="505"/>
      <c r="Y316" s="231">
        <v>9.8489130434782621E-2</v>
      </c>
      <c r="Z316" s="306">
        <v>1.7699119999999999E-2</v>
      </c>
      <c r="AA316" s="231">
        <v>0.23293399999999997</v>
      </c>
      <c r="AB316" s="306">
        <v>0.23400079999999998</v>
      </c>
      <c r="AC316" s="231" t="s">
        <v>170</v>
      </c>
    </row>
    <row r="317" spans="1:34" ht="14.25" customHeight="1">
      <c r="A317" s="223"/>
      <c r="B317" s="223" t="s">
        <v>1053</v>
      </c>
      <c r="C317" s="301" t="s">
        <v>1207</v>
      </c>
      <c r="D317" s="301" t="s">
        <v>744</v>
      </c>
      <c r="E317" s="260" t="s">
        <v>1055</v>
      </c>
      <c r="F317" s="225"/>
      <c r="G317" s="238"/>
      <c r="H317" s="302">
        <v>1.1000000000000001</v>
      </c>
      <c r="I317" s="382">
        <v>248.70964911999999</v>
      </c>
      <c r="J317" s="435">
        <v>0.28754226999998095</v>
      </c>
      <c r="K317" s="382">
        <v>2.0925594799999998</v>
      </c>
      <c r="L317" s="435">
        <v>96.209849259999999</v>
      </c>
      <c r="M317" s="382">
        <v>15.185050080000002</v>
      </c>
      <c r="N317" s="435">
        <v>1.8008482350000032</v>
      </c>
      <c r="O317" s="382">
        <v>1.1290543200000001</v>
      </c>
      <c r="P317" s="435">
        <v>8.5135974549999975</v>
      </c>
      <c r="Q317" s="232">
        <v>861258.74</v>
      </c>
      <c r="R317" s="303">
        <v>636078</v>
      </c>
      <c r="S317" s="232">
        <v>52</v>
      </c>
      <c r="T317" s="304">
        <v>3.4629084277484181E-3</v>
      </c>
      <c r="U317" s="240">
        <v>7.0535518364196314E-3</v>
      </c>
      <c r="V317" s="504"/>
      <c r="W317" s="305">
        <v>1.36</v>
      </c>
      <c r="X317" s="505"/>
      <c r="Y317" s="231">
        <v>0.16693970588235293</v>
      </c>
      <c r="Z317" s="306">
        <v>-7.2992700000000001E-3</v>
      </c>
      <c r="AA317" s="231">
        <v>0.32103399999999999</v>
      </c>
      <c r="AB317" s="306" t="s">
        <v>170</v>
      </c>
      <c r="AC317" s="231" t="s">
        <v>170</v>
      </c>
    </row>
    <row r="318" spans="1:34" ht="14.25" customHeight="1">
      <c r="A318" s="223"/>
      <c r="B318" s="223" t="s">
        <v>1292</v>
      </c>
      <c r="C318" s="301" t="s">
        <v>1207</v>
      </c>
      <c r="D318" s="301" t="s">
        <v>227</v>
      </c>
      <c r="E318" s="260" t="s">
        <v>1366</v>
      </c>
      <c r="F318" s="225"/>
      <c r="G318" s="238"/>
      <c r="H318" s="302">
        <v>0.75</v>
      </c>
      <c r="I318" s="382">
        <v>297.19977669000002</v>
      </c>
      <c r="J318" s="435">
        <v>-5.442502025000036</v>
      </c>
      <c r="K318" s="382">
        <v>-4.4866489999999999</v>
      </c>
      <c r="L318" s="435">
        <v>-59.310721000000001</v>
      </c>
      <c r="M318" s="382">
        <v>232.98734780999999</v>
      </c>
      <c r="N318" s="435">
        <v>-2.2170570600000024</v>
      </c>
      <c r="O318" s="382">
        <v>-7.8506954999999996</v>
      </c>
      <c r="P318" s="435">
        <v>-62.162271320000002</v>
      </c>
      <c r="Q318" s="232">
        <v>6720447.0349999992</v>
      </c>
      <c r="R318" s="303">
        <v>3992051</v>
      </c>
      <c r="S318" s="232">
        <v>275</v>
      </c>
      <c r="T318" s="304">
        <v>2.2612557485229515E-2</v>
      </c>
      <c r="U318" s="240">
        <v>4.3836944048669217E-3</v>
      </c>
      <c r="V318" s="504"/>
      <c r="W318" s="305">
        <v>1.71</v>
      </c>
      <c r="X318" s="505"/>
      <c r="Y318" s="231">
        <v>3.5087719298245612E-2</v>
      </c>
      <c r="Z318" s="306">
        <v>-2.9154520000000002E-3</v>
      </c>
      <c r="AA318" s="231">
        <v>4.8288189999999995E-5</v>
      </c>
      <c r="AB318" s="306">
        <v>0.1236331</v>
      </c>
      <c r="AC318" s="231">
        <v>5.4198259999999998E-2</v>
      </c>
    </row>
    <row r="319" spans="1:34">
      <c r="A319" s="223"/>
      <c r="B319" s="223" t="s">
        <v>442</v>
      </c>
      <c r="C319" s="301" t="s">
        <v>1206</v>
      </c>
      <c r="D319" s="301" t="s">
        <v>92</v>
      </c>
      <c r="E319" s="260" t="s">
        <v>1196</v>
      </c>
      <c r="F319" s="225"/>
      <c r="G319" s="238"/>
      <c r="H319" s="302">
        <v>1.1000000000000001</v>
      </c>
      <c r="I319" s="382">
        <v>278.27038604000001</v>
      </c>
      <c r="J319" s="435">
        <v>2.2391859000000358</v>
      </c>
      <c r="K319" s="382">
        <v>-1.542281</v>
      </c>
      <c r="L319" s="435">
        <v>-55.86264628</v>
      </c>
      <c r="M319" s="382">
        <v>229.43348005999999</v>
      </c>
      <c r="N319" s="435">
        <v>-4.013056539999992</v>
      </c>
      <c r="O319" s="382">
        <v>-2.0380435399999999</v>
      </c>
      <c r="P319" s="435">
        <v>-60.979731739999991</v>
      </c>
      <c r="Q319" s="232">
        <v>3451756.31</v>
      </c>
      <c r="R319" s="303">
        <v>599622</v>
      </c>
      <c r="S319" s="232">
        <v>381</v>
      </c>
      <c r="T319" s="304">
        <v>1.2404325013240276E-2</v>
      </c>
      <c r="U319" s="240">
        <v>4.9188382018096714E-3</v>
      </c>
      <c r="V319" s="504"/>
      <c r="W319" s="305">
        <v>5.86</v>
      </c>
      <c r="X319" s="505"/>
      <c r="Y319" s="231">
        <v>0.01</v>
      </c>
      <c r="Z319" s="306">
        <v>1.384083E-2</v>
      </c>
      <c r="AA319" s="231">
        <v>0.14353170000000001</v>
      </c>
      <c r="AB319" s="306">
        <v>0.1709435</v>
      </c>
      <c r="AC319" s="231">
        <v>7.9498559999999996E-2</v>
      </c>
    </row>
    <row r="320" spans="1:34">
      <c r="A320" s="223"/>
      <c r="B320" s="223" t="s">
        <v>1071</v>
      </c>
      <c r="C320" s="301" t="s">
        <v>1206</v>
      </c>
      <c r="D320" s="301" t="s">
        <v>1075</v>
      </c>
      <c r="E320" s="260" t="s">
        <v>1074</v>
      </c>
      <c r="F320" s="225"/>
      <c r="G320" s="238"/>
      <c r="H320" s="302">
        <v>0.85</v>
      </c>
      <c r="I320" s="382">
        <v>1969.77639591</v>
      </c>
      <c r="J320" s="435">
        <v>146.10117428999996</v>
      </c>
      <c r="K320" s="382">
        <v>94.304530010000008</v>
      </c>
      <c r="L320" s="435">
        <v>1262.66289996</v>
      </c>
      <c r="M320" s="382">
        <v>1968.73047612</v>
      </c>
      <c r="N320" s="435">
        <v>313.07992710000013</v>
      </c>
      <c r="O320" s="382">
        <v>249.40105983000001</v>
      </c>
      <c r="P320" s="435">
        <v>1419.60648743</v>
      </c>
      <c r="Q320" s="232">
        <v>135055771.22499999</v>
      </c>
      <c r="R320" s="303">
        <v>8949285</v>
      </c>
      <c r="S320" s="232">
        <v>6612</v>
      </c>
      <c r="T320" s="304">
        <v>6.8564011379883924E-2</v>
      </c>
      <c r="U320" s="240">
        <v>8.6053883596326746E-4</v>
      </c>
      <c r="V320" s="504"/>
      <c r="W320" s="305">
        <v>15.39</v>
      </c>
      <c r="X320" s="505"/>
      <c r="Y320" s="231">
        <v>0</v>
      </c>
      <c r="Z320" s="306">
        <v>2.7369829999999998E-2</v>
      </c>
      <c r="AA320" s="231">
        <v>0.18021470000000001</v>
      </c>
      <c r="AB320" s="306" t="s">
        <v>170</v>
      </c>
      <c r="AC320" s="231" t="s">
        <v>170</v>
      </c>
    </row>
    <row r="321" spans="1:34">
      <c r="A321" s="223"/>
      <c r="B321" s="516" t="s">
        <v>1428</v>
      </c>
      <c r="C321" s="501" t="s">
        <v>1207</v>
      </c>
      <c r="D321" s="301" t="s">
        <v>1075</v>
      </c>
      <c r="E321" s="515" t="s">
        <v>1433</v>
      </c>
      <c r="F321" s="225"/>
      <c r="G321" s="215"/>
      <c r="H321" s="302">
        <v>0.85</v>
      </c>
      <c r="I321" s="514">
        <v>429.12808899999999</v>
      </c>
      <c r="J321" s="435">
        <v>58.997098000000001</v>
      </c>
      <c r="K321" s="514">
        <v>53.168394859999999</v>
      </c>
      <c r="L321" s="435">
        <v>261.75160873999999</v>
      </c>
      <c r="M321" s="514">
        <v>185.916383</v>
      </c>
      <c r="N321" s="435">
        <v>72.477735620000004</v>
      </c>
      <c r="O321" s="514">
        <v>69.33511</v>
      </c>
      <c r="P321" s="435">
        <v>219.53509785</v>
      </c>
      <c r="Q321" s="513">
        <v>33183515.900000006</v>
      </c>
      <c r="R321" s="303">
        <v>2925007</v>
      </c>
      <c r="S321" s="513">
        <v>1391</v>
      </c>
      <c r="T321" s="304">
        <v>7.7327764717820671E-2</v>
      </c>
      <c r="U321" s="512">
        <v>1.4636526636712718E-3</v>
      </c>
      <c r="V321" s="511"/>
      <c r="W321" s="305">
        <v>11.5</v>
      </c>
      <c r="X321" s="510"/>
      <c r="Y321" s="509">
        <v>2.5453130434782603E-2</v>
      </c>
      <c r="Z321" s="306">
        <v>1.3215859999999999E-2</v>
      </c>
      <c r="AA321" s="509" t="s">
        <v>170</v>
      </c>
      <c r="AB321" s="306" t="s">
        <v>170</v>
      </c>
      <c r="AC321" s="509" t="s">
        <v>170</v>
      </c>
    </row>
    <row r="322" spans="1:34">
      <c r="A322" s="223"/>
      <c r="B322" s="223" t="s">
        <v>443</v>
      </c>
      <c r="C322" s="301" t="s">
        <v>1206</v>
      </c>
      <c r="D322" s="301" t="s">
        <v>92</v>
      </c>
      <c r="E322" s="260" t="s">
        <v>1199</v>
      </c>
      <c r="F322" s="225"/>
      <c r="G322" s="238"/>
      <c r="H322" s="302">
        <v>1.1000000000000001</v>
      </c>
      <c r="I322" s="382">
        <v>58.342007620000004</v>
      </c>
      <c r="J322" s="435">
        <v>-2.9449207800000012</v>
      </c>
      <c r="K322" s="382">
        <v>-1.8372170000000001</v>
      </c>
      <c r="L322" s="435">
        <v>-40.975651169999999</v>
      </c>
      <c r="M322" s="382">
        <v>58.087666779999999</v>
      </c>
      <c r="N322" s="435">
        <v>-4.1404418200000004</v>
      </c>
      <c r="O322" s="382">
        <v>-4.648426380000001</v>
      </c>
      <c r="P322" s="435">
        <v>-45.317028080000007</v>
      </c>
      <c r="Q322" s="232">
        <v>2083113.5399999998</v>
      </c>
      <c r="R322" s="303">
        <v>428761</v>
      </c>
      <c r="S322" s="232">
        <v>149</v>
      </c>
      <c r="T322" s="304">
        <v>3.5705208390633021E-2</v>
      </c>
      <c r="U322" s="240">
        <v>4.8982163027550558E-3</v>
      </c>
      <c r="V322" s="504"/>
      <c r="W322" s="305">
        <v>4.9400000000000004</v>
      </c>
      <c r="X322" s="505"/>
      <c r="Y322" s="231">
        <v>8.8854858299595135E-2</v>
      </c>
      <c r="Z322" s="306">
        <v>-1.7892640000000001E-2</v>
      </c>
      <c r="AA322" s="231">
        <v>-2.5902400000000003E-2</v>
      </c>
      <c r="AB322" s="306">
        <v>5.1209369999999997E-2</v>
      </c>
      <c r="AC322" s="231">
        <v>4.5526980000000002E-2</v>
      </c>
    </row>
    <row r="323" spans="1:34">
      <c r="A323" s="223"/>
      <c r="B323" s="223" t="s">
        <v>779</v>
      </c>
      <c r="C323" s="301" t="s">
        <v>1206</v>
      </c>
      <c r="D323" s="301" t="s">
        <v>858</v>
      </c>
      <c r="E323" s="260" t="s">
        <v>1165</v>
      </c>
      <c r="F323" s="225"/>
      <c r="G323" s="238"/>
      <c r="H323" s="302">
        <v>0.68</v>
      </c>
      <c r="I323" s="382">
        <v>46.552133419999997</v>
      </c>
      <c r="J323" s="435">
        <v>6.1743748999999912</v>
      </c>
      <c r="K323" s="382">
        <v>4.0698480000000004</v>
      </c>
      <c r="L323" s="435">
        <v>12.181352</v>
      </c>
      <c r="M323" s="382">
        <v>46.548444619999998</v>
      </c>
      <c r="N323" s="435">
        <v>6.7786625199999957</v>
      </c>
      <c r="O323" s="382">
        <v>4.3050755199999999</v>
      </c>
      <c r="P323" s="435">
        <v>12.489751530000001</v>
      </c>
      <c r="Q323" s="232">
        <v>4340948.0500000007</v>
      </c>
      <c r="R323" s="303">
        <v>146622</v>
      </c>
      <c r="S323" s="232">
        <v>1451</v>
      </c>
      <c r="T323" s="304">
        <v>9.3249175302780388E-2</v>
      </c>
      <c r="U323" s="240">
        <v>1.7474200623804072E-3</v>
      </c>
      <c r="V323" s="504"/>
      <c r="W323" s="305">
        <v>30.74</v>
      </c>
      <c r="X323" s="505"/>
      <c r="Y323" s="231">
        <v>7.1273812621990895E-2</v>
      </c>
      <c r="Z323" s="306">
        <v>5.4869630000000003E-2</v>
      </c>
      <c r="AA323" s="231">
        <v>0.11992120000000001</v>
      </c>
      <c r="AB323" s="306">
        <v>0.17836160000000001</v>
      </c>
      <c r="AC323" s="231" t="s">
        <v>170</v>
      </c>
    </row>
    <row r="324" spans="1:34">
      <c r="A324" s="223"/>
      <c r="B324" s="223" t="s">
        <v>975</v>
      </c>
      <c r="C324" s="301" t="s">
        <v>1206</v>
      </c>
      <c r="D324" s="301" t="s">
        <v>148</v>
      </c>
      <c r="E324" s="260" t="s">
        <v>979</v>
      </c>
      <c r="F324" s="225"/>
      <c r="G324" s="238"/>
      <c r="H324" s="302">
        <v>0.95</v>
      </c>
      <c r="I324" s="382">
        <v>44.52767712</v>
      </c>
      <c r="J324" s="435">
        <v>1.9212364799999968</v>
      </c>
      <c r="K324" s="382">
        <v>0.97428300000000001</v>
      </c>
      <c r="L324" s="435">
        <v>24.66408143</v>
      </c>
      <c r="M324" s="382">
        <v>44.52767712</v>
      </c>
      <c r="N324" s="435">
        <v>3.7276843200000003</v>
      </c>
      <c r="O324" s="382">
        <v>2.3551500000000001</v>
      </c>
      <c r="P324" s="435">
        <v>26.408303239999999</v>
      </c>
      <c r="Q324" s="232">
        <v>1865322.6099999994</v>
      </c>
      <c r="R324" s="303">
        <v>85096</v>
      </c>
      <c r="S324" s="232">
        <v>139</v>
      </c>
      <c r="T324" s="304">
        <v>4.1891307399059746E-2</v>
      </c>
      <c r="U324" s="240">
        <v>3.4658487472970963E-3</v>
      </c>
      <c r="V324" s="504"/>
      <c r="W324" s="305">
        <v>22.43</v>
      </c>
      <c r="X324" s="505"/>
      <c r="Y324" s="231">
        <v>9.0343334819438251E-2</v>
      </c>
      <c r="Z324" s="306">
        <v>2.1504279999999997E-2</v>
      </c>
      <c r="AA324" s="231">
        <v>0.12490709999999999</v>
      </c>
      <c r="AB324" s="306" t="s">
        <v>170</v>
      </c>
      <c r="AC324" s="231" t="s">
        <v>170</v>
      </c>
    </row>
    <row r="325" spans="1:34">
      <c r="A325" s="223"/>
      <c r="B325" s="223" t="s">
        <v>1449</v>
      </c>
      <c r="C325" s="301" t="s">
        <v>25</v>
      </c>
      <c r="D325" s="301" t="s">
        <v>1461</v>
      </c>
      <c r="E325" s="260" t="s">
        <v>1457</v>
      </c>
      <c r="F325" s="225"/>
      <c r="G325" s="238"/>
      <c r="H325" s="302">
        <v>0.99</v>
      </c>
      <c r="I325" s="382">
        <v>21.218</v>
      </c>
      <c r="J325" s="435">
        <v>1.0382</v>
      </c>
      <c r="K325" s="382">
        <v>0.39560000000000001</v>
      </c>
      <c r="L325" s="435">
        <v>20.7972</v>
      </c>
      <c r="M325" s="382">
        <v>21.218</v>
      </c>
      <c r="N325" s="435">
        <v>1.1392</v>
      </c>
      <c r="O325" s="382">
        <v>0.41199999999999998</v>
      </c>
      <c r="P325" s="435">
        <v>21.138200000000001</v>
      </c>
      <c r="Q325" s="232">
        <v>625494.72</v>
      </c>
      <c r="R325" s="303">
        <v>63622</v>
      </c>
      <c r="S325" s="232">
        <v>179</v>
      </c>
      <c r="T325" s="304">
        <v>2.9479438212838154E-2</v>
      </c>
      <c r="U325" s="240">
        <v>1.9686062431757464E-3</v>
      </c>
      <c r="V325" s="504"/>
      <c r="W325" s="305">
        <v>10.3</v>
      </c>
      <c r="X325" s="505"/>
      <c r="Y325" s="231">
        <v>0</v>
      </c>
      <c r="Z325" s="306">
        <v>1.377953E-2</v>
      </c>
      <c r="AA325" s="231" t="s">
        <v>170</v>
      </c>
      <c r="AB325" s="306" t="s">
        <v>170</v>
      </c>
      <c r="AC325" s="231" t="s">
        <v>170</v>
      </c>
    </row>
    <row r="326" spans="1:34">
      <c r="A326" s="223"/>
      <c r="B326" s="223" t="s">
        <v>780</v>
      </c>
      <c r="C326" s="301" t="s">
        <v>1207</v>
      </c>
      <c r="D326" s="301" t="s">
        <v>788</v>
      </c>
      <c r="E326" s="260" t="s">
        <v>1194</v>
      </c>
      <c r="F326" s="225"/>
      <c r="G326" s="238"/>
      <c r="H326" s="302">
        <v>0.72</v>
      </c>
      <c r="I326" s="382">
        <v>19.727765999999999</v>
      </c>
      <c r="J326" s="435">
        <v>-0.54593121999999883</v>
      </c>
      <c r="K326" s="382">
        <v>-0.96515731999999999</v>
      </c>
      <c r="L326" s="435">
        <v>-4.6956366000000003</v>
      </c>
      <c r="M326" s="382">
        <v>14.990049000000001</v>
      </c>
      <c r="N326" s="435">
        <v>1.5659537699999995</v>
      </c>
      <c r="O326" s="382">
        <v>1.07105625</v>
      </c>
      <c r="P326" s="435">
        <v>-0.72515369999999924</v>
      </c>
      <c r="Q326" s="232">
        <v>1289449.7899999998</v>
      </c>
      <c r="R326" s="303">
        <v>196921</v>
      </c>
      <c r="S326" s="232">
        <v>74</v>
      </c>
      <c r="T326" s="304">
        <v>6.5362179883926022E-2</v>
      </c>
      <c r="U326" s="240">
        <v>3.6736804725376075E-3</v>
      </c>
      <c r="V326" s="504"/>
      <c r="W326" s="305">
        <v>6.75</v>
      </c>
      <c r="X326" s="505"/>
      <c r="Y326" s="231">
        <v>0.11473392592592593</v>
      </c>
      <c r="Z326" s="306">
        <v>2.583587E-2</v>
      </c>
      <c r="AA326" s="231">
        <v>0.14232</v>
      </c>
      <c r="AB326" s="306">
        <v>0.1885078</v>
      </c>
      <c r="AC326" s="231" t="s">
        <v>170</v>
      </c>
    </row>
    <row r="327" spans="1:34" s="355" customFormat="1">
      <c r="A327" s="223"/>
      <c r="B327" s="223" t="s">
        <v>640</v>
      </c>
      <c r="C327" s="301" t="s">
        <v>1206</v>
      </c>
      <c r="D327" s="301" t="s">
        <v>761</v>
      </c>
      <c r="E327" s="260" t="s">
        <v>1013</v>
      </c>
      <c r="F327" s="225"/>
      <c r="G327" s="238"/>
      <c r="H327" s="302">
        <v>1</v>
      </c>
      <c r="I327" s="382">
        <v>67.265708160000003</v>
      </c>
      <c r="J327" s="435">
        <v>7.0317655999999937</v>
      </c>
      <c r="K327" s="382">
        <v>12.902780999999999</v>
      </c>
      <c r="L327" s="435">
        <v>45.195729</v>
      </c>
      <c r="M327" s="382">
        <v>67.263842729999993</v>
      </c>
      <c r="N327" s="435">
        <v>-13.643664720000015</v>
      </c>
      <c r="O327" s="382">
        <v>-1.8752999999999997</v>
      </c>
      <c r="P327" s="435">
        <v>22.623190000000001</v>
      </c>
      <c r="Q327" s="232">
        <v>59102559.63000001</v>
      </c>
      <c r="R327" s="303">
        <v>5679498</v>
      </c>
      <c r="S327" s="232">
        <v>2948</v>
      </c>
      <c r="T327" s="304">
        <v>0.87864323808822609</v>
      </c>
      <c r="U327" s="240">
        <v>1.4907042910240317E-3</v>
      </c>
      <c r="V327" s="504"/>
      <c r="W327" s="305">
        <v>9.8800000000000008</v>
      </c>
      <c r="X327" s="505"/>
      <c r="Y327" s="231">
        <v>0</v>
      </c>
      <c r="Z327" s="306">
        <v>-7.4039359999999999E-2</v>
      </c>
      <c r="AA327" s="231">
        <v>-0.40944409999999998</v>
      </c>
      <c r="AB327" s="306">
        <v>-0.4324095</v>
      </c>
      <c r="AC327" s="231">
        <v>-0.34036250000000001</v>
      </c>
      <c r="AD327" s="248"/>
      <c r="AH327" s="400"/>
    </row>
    <row r="328" spans="1:34">
      <c r="A328" s="223"/>
      <c r="B328" s="223" t="s">
        <v>1068</v>
      </c>
      <c r="C328" s="301" t="s">
        <v>1207</v>
      </c>
      <c r="D328" s="301" t="s">
        <v>1269</v>
      </c>
      <c r="E328" s="260" t="s">
        <v>1082</v>
      </c>
      <c r="F328" s="225"/>
      <c r="G328" s="238"/>
      <c r="H328" s="302">
        <v>1</v>
      </c>
      <c r="I328" s="382">
        <v>6.7079824000000006</v>
      </c>
      <c r="J328" s="435">
        <v>0.47381160000000055</v>
      </c>
      <c r="K328" s="382">
        <v>0.83525300000000002</v>
      </c>
      <c r="L328" s="435">
        <v>2.2162670000000002</v>
      </c>
      <c r="M328" s="382">
        <v>6.3911498700000005</v>
      </c>
      <c r="N328" s="435">
        <v>0.54580557500000015</v>
      </c>
      <c r="O328" s="382">
        <v>0.98696363500000006</v>
      </c>
      <c r="P328" s="435">
        <v>2.3727210599999999</v>
      </c>
      <c r="Q328" s="232">
        <v>1215933.2350000001</v>
      </c>
      <c r="R328" s="303">
        <v>687365</v>
      </c>
      <c r="S328" s="232">
        <v>88</v>
      </c>
      <c r="T328" s="304">
        <v>0.18126661080685005</v>
      </c>
      <c r="U328" s="240">
        <v>5.5319952609232071E-3</v>
      </c>
      <c r="V328" s="504"/>
      <c r="W328" s="305">
        <v>1.7150000000000001</v>
      </c>
      <c r="X328" s="505"/>
      <c r="Y328" s="231">
        <v>2.1399416909620987E-2</v>
      </c>
      <c r="Z328" s="306">
        <v>-5.7692310000000004E-2</v>
      </c>
      <c r="AA328" s="231">
        <v>0.1303464</v>
      </c>
      <c r="AB328" s="306">
        <v>0.13541029999999998</v>
      </c>
      <c r="AC328" s="231" t="s">
        <v>170</v>
      </c>
    </row>
    <row r="329" spans="1:34">
      <c r="A329" s="223"/>
      <c r="B329" s="223" t="s">
        <v>802</v>
      </c>
      <c r="C329" s="301" t="s">
        <v>1207</v>
      </c>
      <c r="D329" s="301" t="s">
        <v>1295</v>
      </c>
      <c r="E329" s="260" t="s">
        <v>1235</v>
      </c>
      <c r="F329" s="225"/>
      <c r="G329" s="238"/>
      <c r="H329" s="302">
        <v>0.55000000000000004</v>
      </c>
      <c r="I329" s="382">
        <v>3.3399000000000001</v>
      </c>
      <c r="J329" s="435">
        <v>3.5999999999999999E-3</v>
      </c>
      <c r="K329" s="382">
        <v>0</v>
      </c>
      <c r="L329" s="435">
        <v>1.05996</v>
      </c>
      <c r="M329" s="382">
        <v>3.3399000000000001</v>
      </c>
      <c r="N329" s="435">
        <v>-6.7949999999999997E-2</v>
      </c>
      <c r="O329" s="382">
        <v>0</v>
      </c>
      <c r="P329" s="435">
        <v>1.085</v>
      </c>
      <c r="Q329" s="232">
        <v>14371.630000000001</v>
      </c>
      <c r="R329" s="303">
        <v>195</v>
      </c>
      <c r="S329" s="232">
        <v>27</v>
      </c>
      <c r="T329" s="304">
        <v>4.3030120662295281E-3</v>
      </c>
      <c r="U329" s="240">
        <v>2.5448313777057014E-3</v>
      </c>
      <c r="V329" s="504"/>
      <c r="W329" s="305">
        <v>73.92</v>
      </c>
      <c r="X329" s="505"/>
      <c r="Y329" s="231">
        <v>7.9219426406926404E-4</v>
      </c>
      <c r="Z329" s="306">
        <v>-2.9673590000000001E-3</v>
      </c>
      <c r="AA329" s="231">
        <v>0.11190020000000001</v>
      </c>
      <c r="AB329" s="306" t="s">
        <v>170</v>
      </c>
      <c r="AC329" s="231" t="s">
        <v>170</v>
      </c>
    </row>
    <row r="330" spans="1:34">
      <c r="A330" s="223"/>
      <c r="B330" s="223" t="s">
        <v>212</v>
      </c>
      <c r="C330" s="301" t="s">
        <v>1206</v>
      </c>
      <c r="D330" s="301" t="s">
        <v>858</v>
      </c>
      <c r="E330" s="260" t="s">
        <v>1190</v>
      </c>
      <c r="F330" s="225"/>
      <c r="G330" s="238"/>
      <c r="H330" s="302">
        <v>0.79</v>
      </c>
      <c r="I330" s="382">
        <v>330.67763379000002</v>
      </c>
      <c r="J330" s="435">
        <v>16.667419070000051</v>
      </c>
      <c r="K330" s="382">
        <v>8.0343260000000001</v>
      </c>
      <c r="L330" s="435">
        <v>34.520361999999999</v>
      </c>
      <c r="M330" s="382">
        <v>330.26708484</v>
      </c>
      <c r="N330" s="435">
        <v>21.989482919999958</v>
      </c>
      <c r="O330" s="382">
        <v>11.030072759999999</v>
      </c>
      <c r="P330" s="435">
        <v>37.325675370000006</v>
      </c>
      <c r="Q330" s="232">
        <v>13795335.145</v>
      </c>
      <c r="R330" s="303">
        <v>520700</v>
      </c>
      <c r="S330" s="232">
        <v>2650</v>
      </c>
      <c r="T330" s="304">
        <v>4.1718379882205336E-2</v>
      </c>
      <c r="U330" s="240">
        <v>1.1699895445794176E-3</v>
      </c>
      <c r="V330" s="504"/>
      <c r="W330" s="305">
        <v>27.09</v>
      </c>
      <c r="X330" s="505"/>
      <c r="Y330" s="231">
        <v>5.1495053525286084E-2</v>
      </c>
      <c r="Z330" s="306">
        <v>3.0156619999999999E-2</v>
      </c>
      <c r="AA330" s="231">
        <v>9.3383749999999988E-2</v>
      </c>
      <c r="AB330" s="306">
        <v>0.14287330000000001</v>
      </c>
      <c r="AC330" s="231">
        <v>0.11032310000000001</v>
      </c>
    </row>
    <row r="331" spans="1:34">
      <c r="A331" s="223"/>
      <c r="B331" s="223" t="s">
        <v>1439</v>
      </c>
      <c r="C331" s="301" t="s">
        <v>1207</v>
      </c>
      <c r="D331" s="301" t="s">
        <v>1462</v>
      </c>
      <c r="E331" s="260" t="s">
        <v>1441</v>
      </c>
      <c r="F331" s="225"/>
      <c r="G331" s="238"/>
      <c r="H331" s="302">
        <v>1.35</v>
      </c>
      <c r="I331" s="382">
        <v>3858.50394117</v>
      </c>
      <c r="J331" s="435">
        <v>-85.38226332999993</v>
      </c>
      <c r="K331" s="382">
        <v>-140.75906699999999</v>
      </c>
      <c r="L331" s="435">
        <v>-2248.70057</v>
      </c>
      <c r="M331" s="382">
        <v>1325.8149443099999</v>
      </c>
      <c r="N331" s="435">
        <v>-51.266870570000172</v>
      </c>
      <c r="O331" s="382">
        <v>-86.706476099999989</v>
      </c>
      <c r="P331" s="435">
        <v>-702.54289731000006</v>
      </c>
      <c r="Q331" s="232">
        <v>83618199.00999999</v>
      </c>
      <c r="R331" s="303">
        <v>30469747</v>
      </c>
      <c r="S331" s="232">
        <v>3301</v>
      </c>
      <c r="T331" s="304">
        <v>2.167114516012254E-2</v>
      </c>
      <c r="U331" s="240">
        <v>3.7025318547436914E-3</v>
      </c>
      <c r="V331" s="504"/>
      <c r="W331" s="305">
        <v>2.79</v>
      </c>
      <c r="X331" s="505"/>
      <c r="Y331" s="231">
        <v>6.8100358422939072E-2</v>
      </c>
      <c r="Z331" s="306">
        <v>1.454545E-2</v>
      </c>
      <c r="AA331" s="231">
        <v>-4.3442600000000005E-2</v>
      </c>
      <c r="AB331" s="306">
        <v>0.1109478</v>
      </c>
      <c r="AC331" s="231">
        <v>6.805949E-2</v>
      </c>
    </row>
    <row r="332" spans="1:34">
      <c r="A332" s="223"/>
      <c r="B332" s="223" t="s">
        <v>476</v>
      </c>
      <c r="C332" s="301" t="s">
        <v>1207</v>
      </c>
      <c r="D332" s="301" t="s">
        <v>31</v>
      </c>
      <c r="E332" s="260" t="s">
        <v>1080</v>
      </c>
      <c r="F332" s="225"/>
      <c r="G332" s="238"/>
      <c r="H332" s="302">
        <v>0.28000000000000003</v>
      </c>
      <c r="I332" s="382">
        <v>17.907767470000003</v>
      </c>
      <c r="J332" s="435">
        <v>-0.15109587999999524</v>
      </c>
      <c r="K332" s="382">
        <v>0</v>
      </c>
      <c r="L332" s="435">
        <v>5.3980079999999999</v>
      </c>
      <c r="M332" s="382">
        <v>17.907151170000002</v>
      </c>
      <c r="N332" s="435">
        <v>1.7342540400000011</v>
      </c>
      <c r="O332" s="382">
        <v>1.8489</v>
      </c>
      <c r="P332" s="435">
        <v>7.32596647</v>
      </c>
      <c r="Q332" s="232">
        <v>1187201.77</v>
      </c>
      <c r="R332" s="303">
        <v>19222</v>
      </c>
      <c r="S332" s="232">
        <v>711</v>
      </c>
      <c r="T332" s="304">
        <v>6.6295353230873724E-2</v>
      </c>
      <c r="U332" s="240">
        <v>2.7136038411830986E-3</v>
      </c>
      <c r="V332" s="504"/>
      <c r="W332" s="305">
        <v>61.63</v>
      </c>
      <c r="X332" s="505"/>
      <c r="Y332" s="231">
        <v>0.12305461625831576</v>
      </c>
      <c r="Z332" s="306">
        <v>-8.366854E-3</v>
      </c>
      <c r="AA332" s="231">
        <v>0.10708280000000001</v>
      </c>
      <c r="AB332" s="306">
        <v>0.12467129999999998</v>
      </c>
      <c r="AC332" s="231">
        <v>6.8887840000000006E-2</v>
      </c>
    </row>
    <row r="333" spans="1:34">
      <c r="A333" s="223"/>
      <c r="B333" s="223" t="s">
        <v>746</v>
      </c>
      <c r="C333" s="301" t="s">
        <v>1207</v>
      </c>
      <c r="D333" s="301" t="s">
        <v>749</v>
      </c>
      <c r="E333" s="260" t="s">
        <v>1137</v>
      </c>
      <c r="F333" s="225"/>
      <c r="G333" s="238"/>
      <c r="H333" s="302">
        <v>1.1200000000000001</v>
      </c>
      <c r="I333" s="382">
        <v>46.96257258</v>
      </c>
      <c r="J333" s="435">
        <v>-8.3011370300000014</v>
      </c>
      <c r="K333" s="382">
        <v>-7.5375220000000001</v>
      </c>
      <c r="L333" s="435">
        <v>5.0302040000000003</v>
      </c>
      <c r="M333" s="382">
        <v>46.96257258</v>
      </c>
      <c r="N333" s="435">
        <v>11.004341219999999</v>
      </c>
      <c r="O333" s="382">
        <v>11.287476899999998</v>
      </c>
      <c r="P333" s="435">
        <v>23.804210159999997</v>
      </c>
      <c r="Q333" s="232">
        <v>8909046.4699999988</v>
      </c>
      <c r="R333" s="303">
        <v>2349846</v>
      </c>
      <c r="S333" s="232">
        <v>235</v>
      </c>
      <c r="T333" s="304">
        <v>0.18970524782950465</v>
      </c>
      <c r="U333" s="240">
        <v>5.2362893396095643E-3</v>
      </c>
      <c r="V333" s="504"/>
      <c r="W333" s="305">
        <v>3.78</v>
      </c>
      <c r="X333" s="505"/>
      <c r="Y333" s="231">
        <v>1.6992592592592594E-2</v>
      </c>
      <c r="Z333" s="306">
        <v>-1.305483E-2</v>
      </c>
      <c r="AA333" s="231">
        <v>8.8548589999999996E-2</v>
      </c>
      <c r="AB333" s="306">
        <v>0.1329969</v>
      </c>
      <c r="AC333" s="231" t="s">
        <v>170</v>
      </c>
    </row>
    <row r="334" spans="1:34">
      <c r="A334" s="223"/>
      <c r="B334" s="223" t="s">
        <v>477</v>
      </c>
      <c r="C334" s="301" t="s">
        <v>1207</v>
      </c>
      <c r="D334" s="301" t="s">
        <v>31</v>
      </c>
      <c r="E334" s="260" t="s">
        <v>1081</v>
      </c>
      <c r="F334" s="225"/>
      <c r="G334" s="238"/>
      <c r="H334" s="302">
        <v>0.28000000000000003</v>
      </c>
      <c r="I334" s="382">
        <v>1403.6364303999999</v>
      </c>
      <c r="J334" s="435">
        <v>26.332949679999828</v>
      </c>
      <c r="K334" s="382">
        <v>54.221192500000001</v>
      </c>
      <c r="L334" s="435">
        <v>471.18542200000002</v>
      </c>
      <c r="M334" s="382">
        <v>1406.1851047999999</v>
      </c>
      <c r="N334" s="435">
        <v>117.07628870000005</v>
      </c>
      <c r="O334" s="382">
        <v>125.0043872</v>
      </c>
      <c r="P334" s="435">
        <v>548.46275429999992</v>
      </c>
      <c r="Q334" s="232">
        <v>73733968.142800003</v>
      </c>
      <c r="R334" s="303">
        <v>902526</v>
      </c>
      <c r="S334" s="232">
        <v>10378</v>
      </c>
      <c r="T334" s="304">
        <v>5.2530674287064309E-2</v>
      </c>
      <c r="U334" s="240">
        <v>4.6628495590335882E-4</v>
      </c>
      <c r="V334" s="504"/>
      <c r="W334" s="305">
        <v>80.8</v>
      </c>
      <c r="X334" s="505"/>
      <c r="Y334" s="231">
        <v>0.1168795297029703</v>
      </c>
      <c r="Z334" s="306">
        <v>-1.9893259999999999E-2</v>
      </c>
      <c r="AA334" s="231">
        <v>0.17760129999999999</v>
      </c>
      <c r="AB334" s="306">
        <v>0.17673290000000003</v>
      </c>
      <c r="AC334" s="231">
        <v>0.1382642</v>
      </c>
    </row>
    <row r="335" spans="1:34">
      <c r="A335" s="223"/>
      <c r="B335" s="223" t="s">
        <v>548</v>
      </c>
      <c r="C335" s="301" t="s">
        <v>1207</v>
      </c>
      <c r="D335" s="301" t="s">
        <v>736</v>
      </c>
      <c r="E335" s="260" t="s">
        <v>1141</v>
      </c>
      <c r="F335" s="225"/>
      <c r="G335" s="238"/>
      <c r="H335" s="302">
        <v>1.25</v>
      </c>
      <c r="I335" s="382">
        <v>403.14053018999999</v>
      </c>
      <c r="J335" s="435">
        <v>12.275506064999998</v>
      </c>
      <c r="K335" s="382">
        <v>1.9922059999999999</v>
      </c>
      <c r="L335" s="435">
        <v>20.056170000000002</v>
      </c>
      <c r="M335" s="382">
        <v>396.57600351000008</v>
      </c>
      <c r="N335" s="435">
        <v>18.482258470000087</v>
      </c>
      <c r="O335" s="382">
        <v>8.3947771300000014</v>
      </c>
      <c r="P335" s="435">
        <v>26.965179299999996</v>
      </c>
      <c r="Q335" s="232">
        <v>10595193.160000002</v>
      </c>
      <c r="R335" s="303">
        <v>1053534</v>
      </c>
      <c r="S335" s="232">
        <v>1761</v>
      </c>
      <c r="T335" s="304">
        <v>2.628163721223091E-2</v>
      </c>
      <c r="U335" s="240">
        <v>2.9559449389574095E-3</v>
      </c>
      <c r="V335" s="504"/>
      <c r="W335" s="305">
        <v>10.39</v>
      </c>
      <c r="X335" s="505"/>
      <c r="Y335" s="231">
        <v>7.4642155919153033E-2</v>
      </c>
      <c r="Z335" s="306">
        <v>2.6172840000000003E-2</v>
      </c>
      <c r="AA335" s="231">
        <v>3.8376729999999998E-2</v>
      </c>
      <c r="AB335" s="306">
        <v>0.25368370000000001</v>
      </c>
      <c r="AC335" s="231">
        <v>0.1191456</v>
      </c>
    </row>
    <row r="336" spans="1:34" s="355" customFormat="1">
      <c r="A336" s="223"/>
      <c r="B336" s="223" t="s">
        <v>1443</v>
      </c>
      <c r="C336" s="301" t="s">
        <v>1206</v>
      </c>
      <c r="D336" s="301" t="s">
        <v>110</v>
      </c>
      <c r="E336" s="260" t="s">
        <v>1458</v>
      </c>
      <c r="F336" s="225"/>
      <c r="G336" s="238"/>
      <c r="H336" s="302">
        <v>0.39</v>
      </c>
      <c r="I336" s="382">
        <v>2.6623999999999999</v>
      </c>
      <c r="J336" s="435">
        <v>1.4321600000000001</v>
      </c>
      <c r="K336" s="382">
        <v>1.434315</v>
      </c>
      <c r="L336" s="435">
        <v>2.6569430000000001</v>
      </c>
      <c r="M336" s="382">
        <v>1.8431999999999999</v>
      </c>
      <c r="N336" s="435">
        <v>0.29880000000000001</v>
      </c>
      <c r="O336" s="382">
        <v>0.30719999999999997</v>
      </c>
      <c r="P336" s="435">
        <v>1.5414000000000001</v>
      </c>
      <c r="Q336" s="232">
        <v>3432480.4000000004</v>
      </c>
      <c r="R336" s="303">
        <v>133782</v>
      </c>
      <c r="S336" s="232">
        <v>63</v>
      </c>
      <c r="T336" s="304">
        <v>1.2892429387019233</v>
      </c>
      <c r="U336" s="240">
        <v>2.9223778588666838E-3</v>
      </c>
      <c r="V336" s="504"/>
      <c r="W336" s="305">
        <v>25.6</v>
      </c>
      <c r="X336" s="505"/>
      <c r="Y336" s="231">
        <v>2.7453789062500001E-2</v>
      </c>
      <c r="Z336" s="306">
        <v>2.6401930000000001E-2</v>
      </c>
      <c r="AA336" s="231" t="s">
        <v>170</v>
      </c>
      <c r="AB336" s="306" t="s">
        <v>170</v>
      </c>
      <c r="AC336" s="231" t="s">
        <v>170</v>
      </c>
      <c r="AD336" s="248"/>
      <c r="AH336" s="400"/>
    </row>
    <row r="337" spans="1:34" s="355" customFormat="1">
      <c r="A337" s="223"/>
      <c r="B337" s="223" t="s">
        <v>808</v>
      </c>
      <c r="C337" s="301" t="s">
        <v>1207</v>
      </c>
      <c r="D337" s="301" t="s">
        <v>810</v>
      </c>
      <c r="E337" s="260" t="s">
        <v>1078</v>
      </c>
      <c r="F337" s="225"/>
      <c r="G337" s="238"/>
      <c r="H337" s="302">
        <v>0.75</v>
      </c>
      <c r="I337" s="382">
        <v>269.83801804080002</v>
      </c>
      <c r="J337" s="435">
        <v>2.2069838598000406</v>
      </c>
      <c r="K337" s="382">
        <v>-6.1339811399999995</v>
      </c>
      <c r="L337" s="435">
        <v>-283.78988867999999</v>
      </c>
      <c r="M337" s="382">
        <v>14.91354744</v>
      </c>
      <c r="N337" s="435">
        <v>-1.6855862400000001</v>
      </c>
      <c r="O337" s="382">
        <v>-1.9796653799999999</v>
      </c>
      <c r="P337" s="435">
        <v>-16.922281640000001</v>
      </c>
      <c r="Q337" s="232">
        <v>538324.59000000008</v>
      </c>
      <c r="R337" s="303">
        <v>53544</v>
      </c>
      <c r="S337" s="232">
        <v>52</v>
      </c>
      <c r="T337" s="304">
        <v>1.9949916394605459E-3</v>
      </c>
      <c r="U337" s="240">
        <v>5.8035395526772181E-3</v>
      </c>
      <c r="V337" s="504"/>
      <c r="W337" s="305">
        <v>10.34</v>
      </c>
      <c r="X337" s="505"/>
      <c r="Y337" s="231">
        <v>2.4263539651837526E-2</v>
      </c>
      <c r="Z337" s="306">
        <v>3.193613E-2</v>
      </c>
      <c r="AA337" s="231">
        <v>-2.977144E-2</v>
      </c>
      <c r="AB337" s="306">
        <v>0.103965</v>
      </c>
      <c r="AC337" s="231" t="s">
        <v>170</v>
      </c>
      <c r="AD337" s="248"/>
      <c r="AH337" s="400"/>
    </row>
    <row r="338" spans="1:34">
      <c r="A338" s="223"/>
      <c r="B338" s="223" t="s">
        <v>807</v>
      </c>
      <c r="C338" s="301" t="s">
        <v>1207</v>
      </c>
      <c r="D338" s="301" t="s">
        <v>810</v>
      </c>
      <c r="E338" s="260" t="s">
        <v>1079</v>
      </c>
      <c r="F338" s="225"/>
      <c r="G338" s="238"/>
      <c r="H338" s="302">
        <v>0.75</v>
      </c>
      <c r="I338" s="382">
        <v>76.422989752000007</v>
      </c>
      <c r="J338" s="435">
        <v>0.7934925913999975</v>
      </c>
      <c r="K338" s="382">
        <v>-0.84138270999999998</v>
      </c>
      <c r="L338" s="435">
        <v>-9.6491453000000007</v>
      </c>
      <c r="M338" s="382">
        <v>1.2778635</v>
      </c>
      <c r="N338" s="435">
        <v>0.115731</v>
      </c>
      <c r="O338" s="382">
        <v>0.102257</v>
      </c>
      <c r="P338" s="435">
        <v>0.45949107</v>
      </c>
      <c r="Q338" s="232">
        <v>2291.8000000000002</v>
      </c>
      <c r="R338" s="303">
        <v>332</v>
      </c>
      <c r="S338" s="232">
        <v>7</v>
      </c>
      <c r="T338" s="304">
        <v>2.9988358312558994E-5</v>
      </c>
      <c r="U338" s="240">
        <v>6.2870004062936273E-3</v>
      </c>
      <c r="V338" s="504"/>
      <c r="W338" s="305">
        <v>6.9</v>
      </c>
      <c r="X338" s="505"/>
      <c r="Y338" s="231">
        <v>1.436231884057971E-3</v>
      </c>
      <c r="Z338" s="306">
        <v>1.02489E-2</v>
      </c>
      <c r="AA338" s="231">
        <v>-1.5694509999999998E-2</v>
      </c>
      <c r="AB338" s="306">
        <v>9.2723970000000003E-2</v>
      </c>
      <c r="AC338" s="231" t="s">
        <v>170</v>
      </c>
    </row>
    <row r="339" spans="1:34">
      <c r="A339" s="223"/>
      <c r="B339" s="223" t="s">
        <v>1373</v>
      </c>
      <c r="C339" s="301" t="s">
        <v>1207</v>
      </c>
      <c r="D339" s="301" t="s">
        <v>1377</v>
      </c>
      <c r="E339" s="260" t="s">
        <v>1376</v>
      </c>
      <c r="F339" s="225"/>
      <c r="G339" s="238"/>
      <c r="H339" s="302">
        <v>1.33</v>
      </c>
      <c r="I339" s="382">
        <v>13.10385018</v>
      </c>
      <c r="J339" s="435">
        <v>-0.22733161999999918</v>
      </c>
      <c r="K339" s="382">
        <v>0.178838</v>
      </c>
      <c r="L339" s="435">
        <v>3.3611629999999999</v>
      </c>
      <c r="M339" s="382">
        <v>2.4734937000000001</v>
      </c>
      <c r="N339" s="435">
        <v>0.5505568500000001</v>
      </c>
      <c r="O339" s="382">
        <v>0.44600000000000001</v>
      </c>
      <c r="P339" s="435">
        <v>2.8018684</v>
      </c>
      <c r="Q339" s="232">
        <v>217248.09</v>
      </c>
      <c r="R339" s="303">
        <v>48356</v>
      </c>
      <c r="S339" s="232">
        <v>19</v>
      </c>
      <c r="T339" s="304">
        <v>1.6578950996523071E-2</v>
      </c>
      <c r="U339" s="240">
        <v>2.3179713276254726E-3</v>
      </c>
      <c r="V339" s="504"/>
      <c r="W339" s="305">
        <v>4.46</v>
      </c>
      <c r="X339" s="505"/>
      <c r="Y339" s="231">
        <v>0.13145739910313903</v>
      </c>
      <c r="Z339" s="306">
        <v>-3.0434779999999998E-2</v>
      </c>
      <c r="AA339" s="231" t="s">
        <v>170</v>
      </c>
      <c r="AB339" s="306" t="s">
        <v>170</v>
      </c>
      <c r="AC339" s="231" t="s">
        <v>170</v>
      </c>
    </row>
    <row r="340" spans="1:34" ht="15.5">
      <c r="A340" s="352"/>
      <c r="B340" s="352" t="s">
        <v>225</v>
      </c>
      <c r="C340" s="394"/>
      <c r="D340" s="367"/>
      <c r="E340" s="394"/>
      <c r="F340" s="479"/>
      <c r="G340" s="238"/>
      <c r="H340" s="479"/>
      <c r="I340" s="479"/>
      <c r="J340" s="479"/>
      <c r="K340" s="479"/>
      <c r="L340" s="479"/>
      <c r="M340" s="354"/>
      <c r="N340" s="354"/>
      <c r="O340" s="500"/>
      <c r="P340" s="500"/>
      <c r="Q340" s="354"/>
      <c r="R340" s="354"/>
      <c r="S340" s="354"/>
      <c r="T340" s="354"/>
      <c r="U340" s="354"/>
      <c r="V340" s="461"/>
      <c r="W340" s="354"/>
      <c r="X340" s="461"/>
      <c r="Y340" s="354"/>
      <c r="Z340" s="489"/>
      <c r="AA340" s="489"/>
      <c r="AB340" s="489"/>
      <c r="AC340" s="489"/>
    </row>
    <row r="341" spans="1:34">
      <c r="A341" s="223"/>
      <c r="B341" s="223" t="s">
        <v>1301</v>
      </c>
      <c r="C341" s="301" t="s">
        <v>1207</v>
      </c>
      <c r="D341" s="301" t="s">
        <v>362</v>
      </c>
      <c r="E341" s="260" t="s">
        <v>1312</v>
      </c>
      <c r="F341" s="225"/>
      <c r="G341" s="238"/>
      <c r="H341" s="302">
        <v>1</v>
      </c>
      <c r="I341" s="382">
        <v>274.27812064261701</v>
      </c>
      <c r="J341" s="435">
        <v>-11.285878339165032</v>
      </c>
      <c r="K341" s="382">
        <v>5.8598346299999999</v>
      </c>
      <c r="L341" s="435">
        <v>-2.8560001000000006</v>
      </c>
      <c r="M341" s="382">
        <v>7.6867281399999996</v>
      </c>
      <c r="N341" s="435">
        <v>2.1374586399999997</v>
      </c>
      <c r="O341" s="382">
        <v>2.5032993700000001</v>
      </c>
      <c r="P341" s="435">
        <v>9.6376846700000005</v>
      </c>
      <c r="Q341" s="232">
        <v>870101.64000000013</v>
      </c>
      <c r="R341" s="303">
        <v>66402</v>
      </c>
      <c r="S341" s="232">
        <v>91</v>
      </c>
      <c r="T341" s="304">
        <v>3.1723333890483311E-3</v>
      </c>
      <c r="U341" s="240">
        <v>5.1508057131437746E-3</v>
      </c>
      <c r="V341" s="504"/>
      <c r="W341" s="305">
        <v>12.61</v>
      </c>
      <c r="X341" s="505"/>
      <c r="Y341" s="231">
        <v>4.6566217287866779E-2</v>
      </c>
      <c r="Z341" s="306">
        <v>-6.3845579999999999E-2</v>
      </c>
      <c r="AA341" s="231">
        <v>4.7910170000000002E-2</v>
      </c>
      <c r="AB341" s="306" t="s">
        <v>170</v>
      </c>
      <c r="AC341" s="231" t="s">
        <v>170</v>
      </c>
    </row>
    <row r="342" spans="1:34">
      <c r="A342" s="223"/>
      <c r="B342" s="223" t="s">
        <v>835</v>
      </c>
      <c r="C342" s="301" t="s">
        <v>25</v>
      </c>
      <c r="D342" s="301" t="s">
        <v>110</v>
      </c>
      <c r="E342" s="260" t="s">
        <v>842</v>
      </c>
      <c r="F342" s="225"/>
      <c r="G342" s="238"/>
      <c r="H342" s="302">
        <v>0.15</v>
      </c>
      <c r="I342" s="382">
        <v>1863.98656547</v>
      </c>
      <c r="J342" s="435">
        <v>85.146839950000043</v>
      </c>
      <c r="K342" s="382">
        <v>185.37723</v>
      </c>
      <c r="L342" s="435">
        <v>515.45896400000004</v>
      </c>
      <c r="M342" s="382">
        <v>1855.4223325300002</v>
      </c>
      <c r="N342" s="435">
        <v>98.166102370000118</v>
      </c>
      <c r="O342" s="382">
        <v>230.92897579000001</v>
      </c>
      <c r="P342" s="435">
        <v>563.33349534000001</v>
      </c>
      <c r="Q342" s="232">
        <v>189879701.18690011</v>
      </c>
      <c r="R342" s="303">
        <v>6464488</v>
      </c>
      <c r="S342" s="232">
        <v>8017</v>
      </c>
      <c r="T342" s="304">
        <v>0.10186752667877859</v>
      </c>
      <c r="U342" s="240">
        <v>7.2503662736075837E-4</v>
      </c>
      <c r="V342" s="504"/>
      <c r="W342" s="305">
        <v>28.51</v>
      </c>
      <c r="X342" s="505"/>
      <c r="Y342" s="231">
        <v>6.6050157839354612E-2</v>
      </c>
      <c r="Z342" s="306">
        <v>-5.4708220000000002E-2</v>
      </c>
      <c r="AA342" s="231">
        <v>5.402585E-2</v>
      </c>
      <c r="AB342" s="306">
        <v>0.12561030000000001</v>
      </c>
      <c r="AC342" s="231" t="s">
        <v>170</v>
      </c>
    </row>
    <row r="343" spans="1:34">
      <c r="A343" s="223"/>
      <c r="B343" s="223" t="s">
        <v>376</v>
      </c>
      <c r="C343" s="301" t="s">
        <v>25</v>
      </c>
      <c r="D343" s="301" t="s">
        <v>379</v>
      </c>
      <c r="E343" s="260" t="s">
        <v>692</v>
      </c>
      <c r="F343" s="225"/>
      <c r="G343" s="238"/>
      <c r="H343" s="302">
        <v>0.2</v>
      </c>
      <c r="I343" s="382">
        <v>2092.9725722399999</v>
      </c>
      <c r="J343" s="435">
        <v>-58.575304559999701</v>
      </c>
      <c r="K343" s="382">
        <v>57.018630000000002</v>
      </c>
      <c r="L343" s="435">
        <v>488.70528300000001</v>
      </c>
      <c r="M343" s="382">
        <v>2092.0619076200001</v>
      </c>
      <c r="N343" s="435">
        <v>-21.817315010000229</v>
      </c>
      <c r="O343" s="382">
        <v>128.76263739999999</v>
      </c>
      <c r="P343" s="435">
        <v>559.78274504000001</v>
      </c>
      <c r="Q343" s="232">
        <v>101267436.49500002</v>
      </c>
      <c r="R343" s="303">
        <v>4147196</v>
      </c>
      <c r="S343" s="232">
        <v>9999</v>
      </c>
      <c r="T343" s="304">
        <v>4.8384502424042158E-2</v>
      </c>
      <c r="U343" s="240">
        <v>7.1637018062736216E-4</v>
      </c>
      <c r="V343" s="504"/>
      <c r="W343" s="305">
        <v>23.86</v>
      </c>
      <c r="X343" s="505"/>
      <c r="Y343" s="231">
        <v>3.1852472757753561E-2</v>
      </c>
      <c r="Z343" s="306">
        <v>-5.3174609999999997E-2</v>
      </c>
      <c r="AA343" s="231">
        <v>5.2897889999999996E-2</v>
      </c>
      <c r="AB343" s="306">
        <v>0.1254856</v>
      </c>
      <c r="AC343" s="231">
        <v>5.8160749999999997E-2</v>
      </c>
    </row>
    <row r="344" spans="1:34">
      <c r="A344" s="223"/>
      <c r="B344" s="223" t="s">
        <v>386</v>
      </c>
      <c r="C344" s="301" t="s">
        <v>1207</v>
      </c>
      <c r="D344" s="301" t="s">
        <v>227</v>
      </c>
      <c r="E344" s="260" t="s">
        <v>1089</v>
      </c>
      <c r="F344" s="225"/>
      <c r="G344" s="238"/>
      <c r="H344" s="302">
        <v>1.05</v>
      </c>
      <c r="I344" s="382">
        <v>426.24977897000002</v>
      </c>
      <c r="J344" s="435">
        <v>-23.444142310000004</v>
      </c>
      <c r="K344" s="382">
        <v>-1.274645</v>
      </c>
      <c r="L344" s="435">
        <v>-60.106558</v>
      </c>
      <c r="M344" s="382">
        <v>426.07978050000003</v>
      </c>
      <c r="N344" s="435">
        <v>-38.771765100000025</v>
      </c>
      <c r="O344" s="382">
        <v>-4.5038627</v>
      </c>
      <c r="P344" s="435">
        <v>-49.458889369999994</v>
      </c>
      <c r="Q344" s="232">
        <v>11814391.629999999</v>
      </c>
      <c r="R344" s="303">
        <v>3987263</v>
      </c>
      <c r="S344" s="232">
        <v>1564</v>
      </c>
      <c r="T344" s="304">
        <v>2.7717062184873322E-2</v>
      </c>
      <c r="U344" s="240">
        <v>3.9451651252396733E-3</v>
      </c>
      <c r="V344" s="504"/>
      <c r="W344" s="305">
        <v>2.89</v>
      </c>
      <c r="X344" s="505"/>
      <c r="Y344" s="231">
        <v>0.14069204152249132</v>
      </c>
      <c r="Z344" s="306">
        <v>-4.93421E-2</v>
      </c>
      <c r="AA344" s="231">
        <v>4.9042760000000005E-2</v>
      </c>
      <c r="AB344" s="306">
        <v>0.12050079999999999</v>
      </c>
      <c r="AC344" s="231">
        <v>5.717523E-2</v>
      </c>
    </row>
    <row r="345" spans="1:34">
      <c r="A345" s="223"/>
      <c r="B345" s="223" t="s">
        <v>1001</v>
      </c>
      <c r="C345" s="301" t="s">
        <v>25</v>
      </c>
      <c r="D345" s="301" t="s">
        <v>761</v>
      </c>
      <c r="E345" s="260" t="s">
        <v>1005</v>
      </c>
      <c r="F345" s="225"/>
      <c r="G345" s="238"/>
      <c r="H345" s="302">
        <v>0.47</v>
      </c>
      <c r="I345" s="382">
        <v>39.956380690000003</v>
      </c>
      <c r="J345" s="435">
        <v>2.1330916799999997</v>
      </c>
      <c r="K345" s="382">
        <v>2.604654</v>
      </c>
      <c r="L345" s="435">
        <v>21.167307999999998</v>
      </c>
      <c r="M345" s="382">
        <v>39.956380690000003</v>
      </c>
      <c r="N345" s="435">
        <v>4.6269125600000098</v>
      </c>
      <c r="O345" s="382">
        <v>6.4850000000000003</v>
      </c>
      <c r="P345" s="435">
        <v>24.202207765000001</v>
      </c>
      <c r="Q345" s="232">
        <v>8323962.2800000003</v>
      </c>
      <c r="R345" s="303">
        <v>648359</v>
      </c>
      <c r="S345" s="232">
        <v>632</v>
      </c>
      <c r="T345" s="304">
        <v>0.20832623316363741</v>
      </c>
      <c r="U345" s="240">
        <v>1.6485210042959839E-3</v>
      </c>
      <c r="V345" s="504"/>
      <c r="W345" s="305">
        <v>12.97</v>
      </c>
      <c r="X345" s="505"/>
      <c r="Y345" s="231">
        <v>3.2862374710871237E-2</v>
      </c>
      <c r="Z345" s="306">
        <v>-1.218583E-2</v>
      </c>
      <c r="AA345" s="231">
        <v>6.8641240000000006E-2</v>
      </c>
      <c r="AB345" s="306" t="s">
        <v>170</v>
      </c>
      <c r="AC345" s="231" t="s">
        <v>170</v>
      </c>
    </row>
    <row r="346" spans="1:34">
      <c r="A346" s="223"/>
      <c r="B346" s="223" t="s">
        <v>1146</v>
      </c>
      <c r="C346" s="301" t="s">
        <v>1207</v>
      </c>
      <c r="D346" s="301" t="s">
        <v>741</v>
      </c>
      <c r="E346" s="260" t="s">
        <v>1152</v>
      </c>
      <c r="F346" s="225"/>
      <c r="G346" s="238"/>
      <c r="H346" s="302">
        <v>0.7</v>
      </c>
      <c r="I346" s="382">
        <v>36.497966399999996</v>
      </c>
      <c r="J346" s="435">
        <v>0.64835442000000176</v>
      </c>
      <c r="K346" s="382">
        <v>2.3592865699999996</v>
      </c>
      <c r="L346" s="435">
        <v>22.197731060000002</v>
      </c>
      <c r="M346" s="382">
        <v>25.823277599999997</v>
      </c>
      <c r="N346" s="435">
        <v>-0.29401078000000119</v>
      </c>
      <c r="O346" s="382">
        <v>1.1455248</v>
      </c>
      <c r="P346" s="435">
        <v>19.680968404999998</v>
      </c>
      <c r="Q346" s="232">
        <v>2374800.3399999994</v>
      </c>
      <c r="R346" s="303">
        <v>1933043</v>
      </c>
      <c r="S346" s="232">
        <v>232</v>
      </c>
      <c r="T346" s="304">
        <v>6.5066648206460062E-2</v>
      </c>
      <c r="U346" s="240">
        <v>6.6999671193354472E-3</v>
      </c>
      <c r="V346" s="504"/>
      <c r="W346" s="305">
        <v>1.2</v>
      </c>
      <c r="X346" s="505"/>
      <c r="Y346" s="231">
        <v>5.7625833333333341E-2</v>
      </c>
      <c r="Z346" s="306">
        <v>-4.7619049999999996E-2</v>
      </c>
      <c r="AA346" s="231">
        <v>0.12619379999999999</v>
      </c>
      <c r="AB346" s="306" t="s">
        <v>170</v>
      </c>
      <c r="AC346" s="231" t="s">
        <v>170</v>
      </c>
    </row>
    <row r="347" spans="1:34">
      <c r="A347" s="223"/>
      <c r="B347" s="223" t="s">
        <v>1306</v>
      </c>
      <c r="C347" s="301" t="s">
        <v>25</v>
      </c>
      <c r="D347" s="301" t="s">
        <v>858</v>
      </c>
      <c r="E347" s="260" t="s">
        <v>1307</v>
      </c>
      <c r="F347" s="225"/>
      <c r="G347" s="238"/>
      <c r="H347" s="302">
        <v>0.14000000000000001</v>
      </c>
      <c r="I347" s="382">
        <v>28.753174999999999</v>
      </c>
      <c r="J347" s="435">
        <v>8.8298018800000033</v>
      </c>
      <c r="K347" s="382">
        <v>10.094201</v>
      </c>
      <c r="L347" s="435">
        <v>29.296026000000001</v>
      </c>
      <c r="M347" s="382">
        <v>28.753174999999999</v>
      </c>
      <c r="N347" s="435">
        <v>11.102226949999999</v>
      </c>
      <c r="O347" s="382">
        <v>12.5</v>
      </c>
      <c r="P347" s="435">
        <v>31.655926469999997</v>
      </c>
      <c r="Q347" s="232">
        <v>6513597.6188240005</v>
      </c>
      <c r="R347" s="303">
        <v>250962</v>
      </c>
      <c r="S347" s="232">
        <v>1325</v>
      </c>
      <c r="T347" s="304">
        <v>0.22653489984406941</v>
      </c>
      <c r="U347" s="240">
        <v>3.8251145706634251E-3</v>
      </c>
      <c r="V347" s="504"/>
      <c r="W347" s="305">
        <v>25</v>
      </c>
      <c r="X347" s="505"/>
      <c r="Y347" s="231">
        <v>3.061268E-2</v>
      </c>
      <c r="Z347" s="306">
        <v>-6.0856500000000001E-2</v>
      </c>
      <c r="AA347" s="231">
        <v>4.3863079999999999E-2</v>
      </c>
      <c r="AB347" s="306" t="s">
        <v>170</v>
      </c>
      <c r="AC347" s="231" t="s">
        <v>170</v>
      </c>
    </row>
    <row r="348" spans="1:34">
      <c r="A348" s="223"/>
      <c r="B348" s="223" t="s">
        <v>561</v>
      </c>
      <c r="C348" s="301" t="s">
        <v>25</v>
      </c>
      <c r="D348" s="301" t="s">
        <v>31</v>
      </c>
      <c r="E348" s="260" t="s">
        <v>562</v>
      </c>
      <c r="F348" s="225"/>
      <c r="G348" s="238"/>
      <c r="H348" s="302">
        <v>0.47</v>
      </c>
      <c r="I348" s="382">
        <v>648.22409249999998</v>
      </c>
      <c r="J348" s="435">
        <v>-1.8161633200000524</v>
      </c>
      <c r="K348" s="382">
        <v>18.211756999999999</v>
      </c>
      <c r="L348" s="435">
        <v>140.1903125</v>
      </c>
      <c r="M348" s="382">
        <v>651.29966999999999</v>
      </c>
      <c r="N348" s="435">
        <v>-31.074616450000047</v>
      </c>
      <c r="O348" s="382">
        <v>12.83390625</v>
      </c>
      <c r="P348" s="435">
        <v>133.44634486000001</v>
      </c>
      <c r="Q348" s="232">
        <v>23476980.764999993</v>
      </c>
      <c r="R348" s="303">
        <v>324876</v>
      </c>
      <c r="S348" s="232">
        <v>4374</v>
      </c>
      <c r="T348" s="304">
        <v>3.6217383828571585E-2</v>
      </c>
      <c r="U348" s="240">
        <v>7.3579507029255641E-4</v>
      </c>
      <c r="V348" s="504"/>
      <c r="W348" s="305">
        <v>71.25</v>
      </c>
      <c r="X348" s="505"/>
      <c r="Y348" s="231">
        <v>2.2776421052631578E-2</v>
      </c>
      <c r="Z348" s="306">
        <v>-3.074412E-2</v>
      </c>
      <c r="AA348" s="231">
        <v>-8.9623680000000001E-3</v>
      </c>
      <c r="AB348" s="306">
        <v>9.7212989999999999E-2</v>
      </c>
      <c r="AC348" s="231">
        <v>6.2705250000000004E-2</v>
      </c>
    </row>
    <row r="349" spans="1:34" ht="15.75" customHeight="1">
      <c r="A349" s="352"/>
      <c r="B349" s="352" t="s">
        <v>204</v>
      </c>
      <c r="C349" s="394"/>
      <c r="D349" s="367"/>
      <c r="E349" s="394"/>
      <c r="F349" s="479"/>
      <c r="G349" s="238"/>
      <c r="H349" s="479"/>
      <c r="I349" s="479"/>
      <c r="J349" s="479"/>
      <c r="K349" s="479"/>
      <c r="L349" s="479"/>
      <c r="M349" s="354"/>
      <c r="N349" s="354"/>
      <c r="O349" s="500"/>
      <c r="P349" s="500"/>
      <c r="Q349" s="354"/>
      <c r="R349" s="354"/>
      <c r="S349" s="354"/>
      <c r="T349" s="354"/>
      <c r="U349" s="354"/>
      <c r="V349" s="461"/>
      <c r="W349" s="354"/>
      <c r="X349" s="461"/>
      <c r="Y349" s="354"/>
      <c r="Z349" s="489"/>
      <c r="AA349" s="489"/>
      <c r="AB349" s="489"/>
      <c r="AC349" s="489"/>
    </row>
    <row r="350" spans="1:34">
      <c r="A350" s="223"/>
      <c r="B350" s="223" t="s">
        <v>182</v>
      </c>
      <c r="C350" s="301" t="s">
        <v>25</v>
      </c>
      <c r="D350" s="301" t="s">
        <v>379</v>
      </c>
      <c r="E350" s="260" t="s">
        <v>694</v>
      </c>
      <c r="F350" s="225"/>
      <c r="G350" s="238"/>
      <c r="H350" s="302">
        <v>0.35</v>
      </c>
      <c r="I350" s="382">
        <v>824.71539915999995</v>
      </c>
      <c r="J350" s="435">
        <v>28.660198110000014</v>
      </c>
      <c r="K350" s="382">
        <v>43.218426999999998</v>
      </c>
      <c r="L350" s="435">
        <v>156.552615</v>
      </c>
      <c r="M350" s="382">
        <v>824.11375124000006</v>
      </c>
      <c r="N350" s="435">
        <v>-13.500763989999891</v>
      </c>
      <c r="O350" s="382">
        <v>49.416986000000001</v>
      </c>
      <c r="P350" s="435">
        <v>161.20673054999997</v>
      </c>
      <c r="Q350" s="232">
        <v>69688362.219999984</v>
      </c>
      <c r="R350" s="303">
        <v>3185079</v>
      </c>
      <c r="S350" s="232">
        <v>4885</v>
      </c>
      <c r="T350" s="304">
        <v>8.4499892073047131E-2</v>
      </c>
      <c r="U350" s="240">
        <v>1.0119187424500865E-3</v>
      </c>
      <c r="V350" s="504"/>
      <c r="W350" s="305">
        <v>22.04</v>
      </c>
      <c r="X350" s="505"/>
      <c r="Y350" s="231">
        <v>6.0344827586206899E-2</v>
      </c>
      <c r="Z350" s="306">
        <v>-1.8262810000000001E-2</v>
      </c>
      <c r="AA350" s="231">
        <v>-0.1151243</v>
      </c>
      <c r="AB350" s="306">
        <v>9.9511179999999991E-2</v>
      </c>
      <c r="AC350" s="231">
        <v>2.9803400000000001E-2</v>
      </c>
    </row>
    <row r="351" spans="1:34">
      <c r="A351" s="223"/>
      <c r="B351" s="223" t="s">
        <v>111</v>
      </c>
      <c r="C351" s="301" t="s">
        <v>25</v>
      </c>
      <c r="D351" s="301" t="s">
        <v>147</v>
      </c>
      <c r="E351" s="260" t="s">
        <v>1182</v>
      </c>
      <c r="F351" s="225"/>
      <c r="G351" s="238"/>
      <c r="H351" s="302">
        <v>0.16</v>
      </c>
      <c r="I351" s="382">
        <v>463.73251155000003</v>
      </c>
      <c r="J351" s="435">
        <v>-1.3845002699999809</v>
      </c>
      <c r="K351" s="382">
        <v>9.1120099999999997</v>
      </c>
      <c r="L351" s="435">
        <v>7.2744099999999996</v>
      </c>
      <c r="M351" s="382">
        <v>460.23019349999998</v>
      </c>
      <c r="N351" s="435">
        <v>-33.359589659999969</v>
      </c>
      <c r="O351" s="382">
        <v>10.9818093</v>
      </c>
      <c r="P351" s="435">
        <v>9.5709741099999999</v>
      </c>
      <c r="Q351" s="232">
        <v>39091559.015000008</v>
      </c>
      <c r="R351" s="303">
        <v>3448381</v>
      </c>
      <c r="S351" s="232">
        <v>3237</v>
      </c>
      <c r="T351" s="304">
        <v>8.429764582245626E-2</v>
      </c>
      <c r="U351" s="240">
        <v>1.3662305778820922E-3</v>
      </c>
      <c r="V351" s="504"/>
      <c r="W351" s="305">
        <v>11.55</v>
      </c>
      <c r="X351" s="505"/>
      <c r="Y351" s="231">
        <v>5.3099393939393939E-2</v>
      </c>
      <c r="Z351" s="306">
        <v>-1.6288149999999998E-2</v>
      </c>
      <c r="AA351" s="231">
        <v>-0.14373829999999999</v>
      </c>
      <c r="AB351" s="306">
        <v>9.1565759999999996E-2</v>
      </c>
      <c r="AC351" s="231">
        <v>2.9399090000000003E-2</v>
      </c>
    </row>
    <row r="352" spans="1:34">
      <c r="A352" s="223"/>
      <c r="B352" s="223" t="s">
        <v>42</v>
      </c>
      <c r="C352" s="301" t="s">
        <v>25</v>
      </c>
      <c r="D352" s="301" t="s">
        <v>31</v>
      </c>
      <c r="E352" s="260" t="s">
        <v>329</v>
      </c>
      <c r="F352" s="225"/>
      <c r="G352" s="238"/>
      <c r="H352" s="302">
        <v>0.23</v>
      </c>
      <c r="I352" s="382">
        <v>2796.6609801000004</v>
      </c>
      <c r="J352" s="435">
        <v>-31.839241859999657</v>
      </c>
      <c r="K352" s="382">
        <v>27.232709499999999</v>
      </c>
      <c r="L352" s="435">
        <v>119.9192315</v>
      </c>
      <c r="M352" s="382">
        <v>2796.3128869000002</v>
      </c>
      <c r="N352" s="435">
        <v>-229.18590577999973</v>
      </c>
      <c r="O352" s="382">
        <v>33.322515850000002</v>
      </c>
      <c r="P352" s="435">
        <v>94.194711620000007</v>
      </c>
      <c r="Q352" s="232">
        <v>156831329.54628995</v>
      </c>
      <c r="R352" s="303">
        <v>1852593</v>
      </c>
      <c r="S352" s="232">
        <v>19331</v>
      </c>
      <c r="T352" s="304">
        <v>5.6078062611894464E-2</v>
      </c>
      <c r="U352" s="240">
        <v>3.8534027975656819E-4</v>
      </c>
      <c r="V352" s="504"/>
      <c r="W352" s="305">
        <v>85.15</v>
      </c>
      <c r="X352" s="505"/>
      <c r="Y352" s="231">
        <v>3.2648291250733999E-2</v>
      </c>
      <c r="Z352" s="306">
        <v>-2.0588910000000002E-2</v>
      </c>
      <c r="AA352" s="231">
        <v>-0.1442621</v>
      </c>
      <c r="AB352" s="306">
        <v>8.8694889999999998E-2</v>
      </c>
      <c r="AC352" s="231">
        <v>2.6622059999999999E-2</v>
      </c>
    </row>
    <row r="353" spans="1:34" ht="15.5">
      <c r="A353" s="352"/>
      <c r="B353" s="352" t="s">
        <v>205</v>
      </c>
      <c r="C353" s="394"/>
      <c r="D353" s="367"/>
      <c r="E353" s="394"/>
      <c r="F353" s="479"/>
      <c r="G353" s="238"/>
      <c r="H353" s="479"/>
      <c r="I353" s="479"/>
      <c r="J353" s="479"/>
      <c r="K353" s="479"/>
      <c r="L353" s="479"/>
      <c r="M353" s="354"/>
      <c r="N353" s="354"/>
      <c r="O353" s="500"/>
      <c r="P353" s="500"/>
      <c r="Q353" s="354"/>
      <c r="R353" s="354"/>
      <c r="S353" s="354"/>
      <c r="T353" s="354"/>
      <c r="U353" s="354"/>
      <c r="V353" s="461"/>
      <c r="W353" s="354"/>
      <c r="X353" s="461"/>
      <c r="Y353" s="354"/>
      <c r="Z353" s="354"/>
      <c r="AA353" s="354"/>
      <c r="AB353" s="354"/>
      <c r="AC353" s="354"/>
    </row>
    <row r="354" spans="1:34">
      <c r="A354" s="223"/>
      <c r="B354" s="223" t="s">
        <v>191</v>
      </c>
      <c r="C354" s="301" t="s">
        <v>25</v>
      </c>
      <c r="D354" s="301" t="s">
        <v>147</v>
      </c>
      <c r="E354" s="260" t="s">
        <v>1172</v>
      </c>
      <c r="F354" s="225"/>
      <c r="G354" s="238"/>
      <c r="H354" s="302">
        <v>0.2</v>
      </c>
      <c r="I354" s="382">
        <v>509.05671702000006</v>
      </c>
      <c r="J354" s="435">
        <v>-3.0654680999999644</v>
      </c>
      <c r="K354" s="382">
        <v>7.4245450000000002</v>
      </c>
      <c r="L354" s="435">
        <v>60.068576480000004</v>
      </c>
      <c r="M354" s="382">
        <v>508.79182326</v>
      </c>
      <c r="N354" s="435">
        <v>-25.354329300000011</v>
      </c>
      <c r="O354" s="382">
        <v>8.5559999999999992</v>
      </c>
      <c r="P354" s="435">
        <v>49.991360650000004</v>
      </c>
      <c r="Q354" s="232">
        <v>22447217.934999999</v>
      </c>
      <c r="R354" s="303">
        <v>1054126</v>
      </c>
      <c r="S354" s="232">
        <v>2420</v>
      </c>
      <c r="T354" s="304">
        <v>4.4095711115266716E-2</v>
      </c>
      <c r="U354" s="240">
        <v>1.1263366699024488E-3</v>
      </c>
      <c r="V354" s="504"/>
      <c r="W354" s="305">
        <v>21.39</v>
      </c>
      <c r="X354" s="505"/>
      <c r="Y354" s="231">
        <v>2.8445956054230948E-2</v>
      </c>
      <c r="Z354" s="306">
        <v>-2.0604399999999998E-2</v>
      </c>
      <c r="AA354" s="231">
        <v>1.1836919999999999E-2</v>
      </c>
      <c r="AB354" s="306">
        <v>6.961769000000001E-2</v>
      </c>
      <c r="AC354" s="231">
        <v>1.7777559999999998E-2</v>
      </c>
    </row>
    <row r="355" spans="1:34">
      <c r="A355" s="223"/>
      <c r="B355" s="223" t="s">
        <v>836</v>
      </c>
      <c r="C355" s="301" t="s">
        <v>25</v>
      </c>
      <c r="D355" s="301" t="s">
        <v>110</v>
      </c>
      <c r="E355" s="260" t="s">
        <v>843</v>
      </c>
      <c r="F355" s="225"/>
      <c r="G355" s="238"/>
      <c r="H355" s="302">
        <v>0.15</v>
      </c>
      <c r="I355" s="382">
        <v>694.72368900000004</v>
      </c>
      <c r="J355" s="435">
        <v>-13.053404730000018</v>
      </c>
      <c r="K355" s="382">
        <v>21.943919999999999</v>
      </c>
      <c r="L355" s="435">
        <v>181.05927299999999</v>
      </c>
      <c r="M355" s="382">
        <v>694.71386099999995</v>
      </c>
      <c r="N355" s="435">
        <v>-19.601485360000016</v>
      </c>
      <c r="O355" s="382">
        <v>40.490172000000001</v>
      </c>
      <c r="P355" s="435">
        <v>206.30877425999998</v>
      </c>
      <c r="Q355" s="232">
        <v>48411919.9745</v>
      </c>
      <c r="R355" s="303">
        <v>1754649</v>
      </c>
      <c r="S355" s="232">
        <v>3544</v>
      </c>
      <c r="T355" s="304">
        <v>6.9685143519699386E-2</v>
      </c>
      <c r="U355" s="240">
        <v>1.0799839857843661E-3</v>
      </c>
      <c r="V355" s="504"/>
      <c r="W355" s="305">
        <v>27</v>
      </c>
      <c r="X355" s="505"/>
      <c r="Y355" s="231">
        <v>5.2661407407407407E-2</v>
      </c>
      <c r="Z355" s="306">
        <v>-4.8960900000000002E-2</v>
      </c>
      <c r="AA355" s="231">
        <v>6.2823699999999996E-2</v>
      </c>
      <c r="AB355" s="306">
        <v>9.0940119999999999E-2</v>
      </c>
      <c r="AC355" s="231" t="s">
        <v>170</v>
      </c>
    </row>
    <row r="356" spans="1:34">
      <c r="A356" s="223"/>
      <c r="B356" s="223" t="s">
        <v>1328</v>
      </c>
      <c r="C356" s="301" t="s">
        <v>1207</v>
      </c>
      <c r="D356" s="301" t="s">
        <v>1353</v>
      </c>
      <c r="E356" s="260" t="s">
        <v>1342</v>
      </c>
      <c r="F356" s="225"/>
      <c r="G356" s="238"/>
      <c r="H356" s="302">
        <v>0.92</v>
      </c>
      <c r="I356" s="382">
        <v>537.16894850999995</v>
      </c>
      <c r="J356" s="435">
        <v>-31.609095240000009</v>
      </c>
      <c r="K356" s="382">
        <v>-5.3764515800000003</v>
      </c>
      <c r="L356" s="435">
        <v>-115.36028926</v>
      </c>
      <c r="M356" s="382">
        <v>0.47910629999999998</v>
      </c>
      <c r="N356" s="435">
        <v>0.18982847999999999</v>
      </c>
      <c r="O356" s="382">
        <v>0.21220355999999999</v>
      </c>
      <c r="P356" s="435">
        <v>0.5893131399999999</v>
      </c>
      <c r="Q356" s="232">
        <v>120179.65000000001</v>
      </c>
      <c r="R356" s="303">
        <v>23718</v>
      </c>
      <c r="S356" s="232">
        <v>6</v>
      </c>
      <c r="T356" s="304">
        <v>2.2372784267101533E-4</v>
      </c>
      <c r="U356" s="240">
        <v>4.009562956081715E-3</v>
      </c>
      <c r="V356" s="504"/>
      <c r="W356" s="305">
        <v>5.01</v>
      </c>
      <c r="X356" s="505"/>
      <c r="Y356" s="231">
        <v>2.9220558882235535E-2</v>
      </c>
      <c r="Z356" s="306">
        <v>-4.5714290000000005E-2</v>
      </c>
      <c r="AA356" s="231" t="s">
        <v>170</v>
      </c>
      <c r="AB356" s="306" t="s">
        <v>170</v>
      </c>
      <c r="AC356" s="231" t="s">
        <v>170</v>
      </c>
    </row>
    <row r="357" spans="1:34">
      <c r="A357" s="223"/>
      <c r="B357" s="223" t="s">
        <v>1327</v>
      </c>
      <c r="C357" s="301" t="s">
        <v>1207</v>
      </c>
      <c r="D357" s="301" t="s">
        <v>1353</v>
      </c>
      <c r="E357" s="260" t="s">
        <v>1341</v>
      </c>
      <c r="F357" s="225"/>
      <c r="G357" s="238"/>
      <c r="H357" s="302">
        <v>0.88</v>
      </c>
      <c r="I357" s="382">
        <v>460.34931527999998</v>
      </c>
      <c r="J357" s="435">
        <v>-16.799263819999993</v>
      </c>
      <c r="K357" s="382">
        <v>-0.47558022</v>
      </c>
      <c r="L357" s="435">
        <v>-61.900347380000014</v>
      </c>
      <c r="M357" s="382">
        <v>5.8020637500000003</v>
      </c>
      <c r="N357" s="435">
        <v>-0.32080123999999927</v>
      </c>
      <c r="O357" s="382">
        <v>0.16780644</v>
      </c>
      <c r="P357" s="435">
        <v>6.3195881500000004</v>
      </c>
      <c r="Q357" s="232">
        <v>316860.72000000003</v>
      </c>
      <c r="R357" s="303">
        <v>85616</v>
      </c>
      <c r="S357" s="232">
        <v>15</v>
      </c>
      <c r="T357" s="304">
        <v>6.8830496643027407E-4</v>
      </c>
      <c r="U357" s="240">
        <v>5.2487947869934983E-3</v>
      </c>
      <c r="V357" s="504"/>
      <c r="W357" s="305">
        <v>3.67</v>
      </c>
      <c r="X357" s="505"/>
      <c r="Y357" s="231">
        <v>3.390027247956403E-2</v>
      </c>
      <c r="Z357" s="306">
        <v>-3.926702E-2</v>
      </c>
      <c r="AA357" s="231" t="s">
        <v>170</v>
      </c>
      <c r="AB357" s="306" t="s">
        <v>170</v>
      </c>
      <c r="AC357" s="231" t="s">
        <v>170</v>
      </c>
    </row>
    <row r="358" spans="1:34">
      <c r="A358" s="223"/>
      <c r="B358" s="223" t="s">
        <v>740</v>
      </c>
      <c r="C358" s="301" t="s">
        <v>1207</v>
      </c>
      <c r="D358" s="301" t="s">
        <v>741</v>
      </c>
      <c r="E358" s="260" t="s">
        <v>1203</v>
      </c>
      <c r="F358" s="225"/>
      <c r="G358" s="238"/>
      <c r="H358" s="302">
        <v>0.8</v>
      </c>
      <c r="I358" s="382">
        <v>2142.2047122700001</v>
      </c>
      <c r="J358" s="435">
        <v>-111.76661026999999</v>
      </c>
      <c r="K358" s="382">
        <v>3.6316503999999998</v>
      </c>
      <c r="L358" s="435">
        <v>104.69585613000001</v>
      </c>
      <c r="M358" s="382">
        <v>349.29283988999998</v>
      </c>
      <c r="N358" s="435">
        <v>-24.890224030000031</v>
      </c>
      <c r="O358" s="382">
        <v>8.8634028699999998</v>
      </c>
      <c r="P358" s="435">
        <v>34.876834259999995</v>
      </c>
      <c r="Q358" s="232">
        <v>19585357.859999996</v>
      </c>
      <c r="R358" s="303">
        <v>10829349</v>
      </c>
      <c r="S358" s="232">
        <v>2531</v>
      </c>
      <c r="T358" s="304">
        <v>9.1426172988137329E-3</v>
      </c>
      <c r="U358" s="240">
        <v>3.5024345598137479E-3</v>
      </c>
      <c r="V358" s="504"/>
      <c r="W358" s="305">
        <v>1.7649999999999999</v>
      </c>
      <c r="X358" s="505"/>
      <c r="Y358" s="231">
        <v>1.9339376770538243E-2</v>
      </c>
      <c r="Z358" s="306">
        <v>-5.1075269999999999E-2</v>
      </c>
      <c r="AA358" s="231">
        <v>7.970228E-2</v>
      </c>
      <c r="AB358" s="306">
        <v>0.1000234</v>
      </c>
      <c r="AC358" s="231" t="s">
        <v>170</v>
      </c>
    </row>
    <row r="359" spans="1:34">
      <c r="A359" s="223"/>
      <c r="B359" s="223" t="s">
        <v>585</v>
      </c>
      <c r="C359" s="301" t="s">
        <v>25</v>
      </c>
      <c r="D359" s="301" t="s">
        <v>379</v>
      </c>
      <c r="E359" s="260" t="s">
        <v>825</v>
      </c>
      <c r="F359" s="225"/>
      <c r="G359" s="238"/>
      <c r="H359" s="302">
        <v>0.2</v>
      </c>
      <c r="I359" s="382">
        <v>798.08200019999992</v>
      </c>
      <c r="J359" s="435">
        <v>-17.866829639999985</v>
      </c>
      <c r="K359" s="382">
        <v>22.547004000000001</v>
      </c>
      <c r="L359" s="435">
        <v>176.42958899999999</v>
      </c>
      <c r="M359" s="382">
        <v>798.06150719999994</v>
      </c>
      <c r="N359" s="435">
        <v>-8.8528033600001343</v>
      </c>
      <c r="O359" s="382">
        <v>51.515999999999998</v>
      </c>
      <c r="P359" s="435">
        <v>204.28289280999999</v>
      </c>
      <c r="Q359" s="232">
        <v>54886128.197499983</v>
      </c>
      <c r="R359" s="303">
        <v>3332265</v>
      </c>
      <c r="S359" s="232">
        <v>6772</v>
      </c>
      <c r="T359" s="304">
        <v>6.8772542400086054E-2</v>
      </c>
      <c r="U359" s="240">
        <v>1.1627598562887784E-3</v>
      </c>
      <c r="V359" s="504"/>
      <c r="W359" s="305">
        <v>16.2</v>
      </c>
      <c r="X359" s="505"/>
      <c r="Y359" s="231">
        <v>4.6913580246913583E-2</v>
      </c>
      <c r="Z359" s="306">
        <v>-4.9295770000000003E-2</v>
      </c>
      <c r="AA359" s="231">
        <v>6.5475989999999998E-2</v>
      </c>
      <c r="AB359" s="306">
        <v>9.2698589999999997E-2</v>
      </c>
      <c r="AC359" s="231">
        <v>-8.379867E-4</v>
      </c>
    </row>
    <row r="360" spans="1:34" ht="15.5">
      <c r="A360" s="352"/>
      <c r="B360" s="352" t="s">
        <v>523</v>
      </c>
      <c r="C360" s="394"/>
      <c r="D360" s="367"/>
      <c r="E360" s="394"/>
      <c r="F360" s="479"/>
      <c r="G360" s="238"/>
      <c r="H360" s="479"/>
      <c r="I360" s="479"/>
      <c r="J360" s="479"/>
      <c r="K360" s="479"/>
      <c r="L360" s="479"/>
      <c r="M360" s="354"/>
      <c r="N360" s="354"/>
      <c r="O360" s="500"/>
      <c r="P360" s="500"/>
      <c r="Q360" s="354"/>
      <c r="R360" s="354"/>
      <c r="S360" s="354"/>
      <c r="T360" s="354"/>
      <c r="U360" s="354"/>
      <c r="V360" s="461"/>
      <c r="W360" s="354"/>
      <c r="X360" s="461"/>
      <c r="Y360" s="354"/>
      <c r="Z360" s="489"/>
      <c r="AA360" s="489"/>
      <c r="AB360" s="489"/>
      <c r="AC360" s="489"/>
    </row>
    <row r="361" spans="1:34">
      <c r="A361" s="223"/>
      <c r="B361" s="223" t="s">
        <v>904</v>
      </c>
      <c r="C361" s="301" t="s">
        <v>25</v>
      </c>
      <c r="D361" s="301" t="s">
        <v>379</v>
      </c>
      <c r="E361" s="260" t="s">
        <v>915</v>
      </c>
      <c r="F361" s="225"/>
      <c r="G361" s="238"/>
      <c r="H361" s="302">
        <v>0.22</v>
      </c>
      <c r="I361" s="382">
        <v>17.334451680000001</v>
      </c>
      <c r="J361" s="435">
        <v>-3.1644643699999975</v>
      </c>
      <c r="K361" s="382">
        <v>-3.0517720000000002</v>
      </c>
      <c r="L361" s="435">
        <v>-7.2784560000000003</v>
      </c>
      <c r="M361" s="382">
        <v>17.334451680000001</v>
      </c>
      <c r="N361" s="435">
        <v>-4.2513139200000021</v>
      </c>
      <c r="O361" s="382">
        <v>-4.0748635200000001</v>
      </c>
      <c r="P361" s="435">
        <v>-6.2149987699999993</v>
      </c>
      <c r="Q361" s="232">
        <v>1909759.5799999998</v>
      </c>
      <c r="R361" s="303">
        <v>37541</v>
      </c>
      <c r="S361" s="232">
        <v>320</v>
      </c>
      <c r="T361" s="304">
        <v>0.11017132905354177</v>
      </c>
      <c r="U361" s="240">
        <v>6.7220710865700079E-4</v>
      </c>
      <c r="V361" s="504"/>
      <c r="W361" s="305">
        <v>50.92</v>
      </c>
      <c r="X361" s="505"/>
      <c r="Y361" s="231">
        <v>2.7101335428122542E-2</v>
      </c>
      <c r="Z361" s="306">
        <v>-3.8098850000000003E-3</v>
      </c>
      <c r="AA361" s="231">
        <v>6.0879009999999997E-3</v>
      </c>
      <c r="AB361" s="306">
        <v>3.278698E-2</v>
      </c>
      <c r="AC361" s="231" t="s">
        <v>170</v>
      </c>
    </row>
    <row r="362" spans="1:34">
      <c r="A362" s="223"/>
      <c r="B362" s="223" t="s">
        <v>905</v>
      </c>
      <c r="C362" s="301" t="s">
        <v>25</v>
      </c>
      <c r="D362" s="301" t="s">
        <v>379</v>
      </c>
      <c r="E362" s="260" t="s">
        <v>916</v>
      </c>
      <c r="F362" s="225"/>
      <c r="G362" s="238"/>
      <c r="H362" s="302">
        <v>0.22</v>
      </c>
      <c r="I362" s="382">
        <v>53.954405749999999</v>
      </c>
      <c r="J362" s="435">
        <v>-5.9677334500000025</v>
      </c>
      <c r="K362" s="382">
        <v>-5.0823280000000004</v>
      </c>
      <c r="L362" s="435">
        <v>-24.422421</v>
      </c>
      <c r="M362" s="382">
        <v>53.954405749999999</v>
      </c>
      <c r="N362" s="435">
        <v>-40.368804270000012</v>
      </c>
      <c r="O362" s="382">
        <v>-38.564011499999999</v>
      </c>
      <c r="P362" s="435">
        <v>-57.913605870000005</v>
      </c>
      <c r="Q362" s="232">
        <v>9757193.915000001</v>
      </c>
      <c r="R362" s="303">
        <v>192752</v>
      </c>
      <c r="S362" s="232">
        <v>473</v>
      </c>
      <c r="T362" s="304">
        <v>0.18084146752000879</v>
      </c>
      <c r="U362" s="240">
        <v>6.2436700317904136E-4</v>
      </c>
      <c r="V362" s="504"/>
      <c r="W362" s="305">
        <v>50.74</v>
      </c>
      <c r="X362" s="505"/>
      <c r="Y362" s="231">
        <v>2.8379976350019705E-2</v>
      </c>
      <c r="Z362" s="306">
        <v>-1.2634240000000001E-2</v>
      </c>
      <c r="AA362" s="231">
        <v>-1.8061590000000002E-2</v>
      </c>
      <c r="AB362" s="306">
        <v>3.3312229999999998E-2</v>
      </c>
      <c r="AC362" s="231" t="s">
        <v>170</v>
      </c>
    </row>
    <row r="363" spans="1:34">
      <c r="A363" s="223"/>
      <c r="B363" s="223" t="s">
        <v>1069</v>
      </c>
      <c r="C363" s="301" t="s">
        <v>25</v>
      </c>
      <c r="D363" s="301" t="s">
        <v>858</v>
      </c>
      <c r="E363" s="260" t="s">
        <v>1072</v>
      </c>
      <c r="F363" s="225"/>
      <c r="G363" s="238"/>
      <c r="H363" s="302">
        <v>0.34</v>
      </c>
      <c r="I363" s="382">
        <v>67.845863479999991</v>
      </c>
      <c r="J363" s="435">
        <v>1.0697269099999889</v>
      </c>
      <c r="K363" s="382">
        <v>1.9626980000000001</v>
      </c>
      <c r="L363" s="435">
        <v>13.222844</v>
      </c>
      <c r="M363" s="382">
        <v>67.845863479999991</v>
      </c>
      <c r="N363" s="435">
        <v>0.60180321999998387</v>
      </c>
      <c r="O363" s="382">
        <v>1.9686613599999998</v>
      </c>
      <c r="P363" s="435">
        <v>13.219781230000001</v>
      </c>
      <c r="Q363" s="232">
        <v>5895809.3443009993</v>
      </c>
      <c r="R363" s="303">
        <v>120191</v>
      </c>
      <c r="S363" s="232">
        <v>359</v>
      </c>
      <c r="T363" s="304">
        <v>8.6900056125588279E-2</v>
      </c>
      <c r="U363" s="240">
        <v>1.0052389977718392E-3</v>
      </c>
      <c r="V363" s="504"/>
      <c r="W363" s="305">
        <v>49.16</v>
      </c>
      <c r="X363" s="505"/>
      <c r="Y363" s="231">
        <v>4.373506916192027E-2</v>
      </c>
      <c r="Z363" s="306">
        <v>-9.3016520000000005E-3</v>
      </c>
      <c r="AA363" s="231">
        <v>-9.1944049999999992E-3</v>
      </c>
      <c r="AB363" s="306" t="s">
        <v>170</v>
      </c>
      <c r="AC363" s="231" t="s">
        <v>170</v>
      </c>
    </row>
    <row r="364" spans="1:34">
      <c r="A364" s="223"/>
      <c r="B364" s="223" t="s">
        <v>599</v>
      </c>
      <c r="C364" s="301" t="s">
        <v>25</v>
      </c>
      <c r="D364" s="301" t="s">
        <v>858</v>
      </c>
      <c r="E364" s="260" t="s">
        <v>880</v>
      </c>
      <c r="F364" s="225"/>
      <c r="G364" s="238"/>
      <c r="H364" s="302">
        <v>0.22</v>
      </c>
      <c r="I364" s="382">
        <v>1077.4785264500001</v>
      </c>
      <c r="J364" s="435">
        <v>25.485902569999933</v>
      </c>
      <c r="K364" s="382">
        <v>44.623339999999999</v>
      </c>
      <c r="L364" s="435">
        <v>72.96275</v>
      </c>
      <c r="M364" s="382">
        <v>1077.3422793</v>
      </c>
      <c r="N364" s="435">
        <v>-65.459699700000044</v>
      </c>
      <c r="O364" s="382">
        <v>-33.405497850000003</v>
      </c>
      <c r="P364" s="435">
        <v>-4.5209337799999787</v>
      </c>
      <c r="Q364" s="232">
        <v>75836500.912</v>
      </c>
      <c r="R364" s="303">
        <v>1902389</v>
      </c>
      <c r="S364" s="232">
        <v>6074</v>
      </c>
      <c r="T364" s="304">
        <v>7.0383306070943924E-2</v>
      </c>
      <c r="U364" s="240">
        <v>4.6282666079294619E-4</v>
      </c>
      <c r="V364" s="504"/>
      <c r="W364" s="305">
        <v>39.880000000000003</v>
      </c>
      <c r="X364" s="505"/>
      <c r="Y364" s="231">
        <v>4.3929814443329988E-2</v>
      </c>
      <c r="Z364" s="306">
        <v>-1.335599E-2</v>
      </c>
      <c r="AA364" s="231">
        <v>-1.8803939999999998E-2</v>
      </c>
      <c r="AB364" s="306">
        <v>3.3809260000000001E-2</v>
      </c>
      <c r="AC364" s="231">
        <v>-1.5164629999999998E-2</v>
      </c>
    </row>
    <row r="365" spans="1:34" s="355" customFormat="1">
      <c r="A365" s="223"/>
      <c r="B365" s="223" t="s">
        <v>1000</v>
      </c>
      <c r="C365" s="301" t="s">
        <v>25</v>
      </c>
      <c r="D365" s="301" t="s">
        <v>110</v>
      </c>
      <c r="E365" s="260" t="s">
        <v>1004</v>
      </c>
      <c r="F365" s="225"/>
      <c r="G365" s="238"/>
      <c r="H365" s="302">
        <v>0.15</v>
      </c>
      <c r="I365" s="382">
        <v>314.93188750000002</v>
      </c>
      <c r="J365" s="435">
        <v>19.558093839999973</v>
      </c>
      <c r="K365" s="382">
        <v>27.271704</v>
      </c>
      <c r="L365" s="435">
        <v>193.04754399999999</v>
      </c>
      <c r="M365" s="382">
        <v>316.73688750000002</v>
      </c>
      <c r="N365" s="435">
        <v>94.934700000000007</v>
      </c>
      <c r="O365" s="382">
        <v>103.215315</v>
      </c>
      <c r="P365" s="435">
        <v>268.75135048999999</v>
      </c>
      <c r="Q365" s="232">
        <v>67073402.899300002</v>
      </c>
      <c r="R365" s="303">
        <v>740068</v>
      </c>
      <c r="S365" s="232">
        <v>2526</v>
      </c>
      <c r="T365" s="304">
        <v>0.21297748993200952</v>
      </c>
      <c r="U365" s="240">
        <v>1.2412139365969891E-3</v>
      </c>
      <c r="V365" s="504"/>
      <c r="W365" s="305">
        <v>90.25</v>
      </c>
      <c r="X365" s="505"/>
      <c r="Y365" s="231">
        <v>3.4029939058171747E-2</v>
      </c>
      <c r="Z365" s="306">
        <v>-2.5588429999999999E-2</v>
      </c>
      <c r="AA365" s="231">
        <v>-6.1043670000000001E-2</v>
      </c>
      <c r="AB365" s="306" t="s">
        <v>170</v>
      </c>
      <c r="AC365" s="231" t="s">
        <v>170</v>
      </c>
      <c r="AD365" s="248"/>
      <c r="AH365" s="400"/>
    </row>
    <row r="366" spans="1:34">
      <c r="A366" s="223"/>
      <c r="B366" s="223" t="s">
        <v>1019</v>
      </c>
      <c r="C366" s="301" t="s">
        <v>25</v>
      </c>
      <c r="D366" s="301" t="s">
        <v>1022</v>
      </c>
      <c r="E366" s="260" t="s">
        <v>1025</v>
      </c>
      <c r="F366" s="225"/>
      <c r="G366" s="238"/>
      <c r="H366" s="302">
        <v>0.25</v>
      </c>
      <c r="I366" s="382">
        <v>189.27431994999998</v>
      </c>
      <c r="J366" s="435">
        <v>2.2024479999999702</v>
      </c>
      <c r="K366" s="382">
        <v>2.9620799999999998</v>
      </c>
      <c r="L366" s="435">
        <v>66.949472999999998</v>
      </c>
      <c r="M366" s="382">
        <v>189.27431994999998</v>
      </c>
      <c r="N366" s="435">
        <v>0.42114322999995946</v>
      </c>
      <c r="O366" s="382">
        <v>0.99458404999999994</v>
      </c>
      <c r="P366" s="435">
        <v>63.853157420000002</v>
      </c>
      <c r="Q366" s="232">
        <v>11838433.750000004</v>
      </c>
      <c r="R366" s="303">
        <v>1201869</v>
      </c>
      <c r="S366" s="232">
        <v>531</v>
      </c>
      <c r="T366" s="304">
        <v>6.2546433943745386E-2</v>
      </c>
      <c r="U366" s="240">
        <v>1.5191684458765549E-3</v>
      </c>
      <c r="V366" s="504"/>
      <c r="W366" s="305">
        <v>9.85</v>
      </c>
      <c r="X366" s="505"/>
      <c r="Y366" s="231">
        <v>5.2050558375634527E-2</v>
      </c>
      <c r="Z366" s="306">
        <v>-1.6714019999999998E-3</v>
      </c>
      <c r="AA366" s="231">
        <v>3.8024619999999995E-2</v>
      </c>
      <c r="AB366" s="306" t="s">
        <v>170</v>
      </c>
      <c r="AC366" s="231" t="s">
        <v>170</v>
      </c>
    </row>
    <row r="367" spans="1:34" s="355" customFormat="1">
      <c r="A367" s="223"/>
      <c r="B367" s="223" t="s">
        <v>940</v>
      </c>
      <c r="C367" s="301" t="s">
        <v>1206</v>
      </c>
      <c r="D367" s="301" t="s">
        <v>858</v>
      </c>
      <c r="E367" s="260" t="s">
        <v>1160</v>
      </c>
      <c r="F367" s="225"/>
      <c r="G367" s="238"/>
      <c r="H367" s="302">
        <v>0.99</v>
      </c>
      <c r="I367" s="382">
        <v>2.6877149999999999</v>
      </c>
      <c r="J367" s="435">
        <v>0.125388</v>
      </c>
      <c r="K367" s="382">
        <v>-3.0609999999999999E-3</v>
      </c>
      <c r="L367" s="435">
        <v>2.0102180000000001</v>
      </c>
      <c r="M367" s="382">
        <v>2.6877149999999999</v>
      </c>
      <c r="N367" s="435">
        <v>0.20549700000000001</v>
      </c>
      <c r="O367" s="382">
        <v>0</v>
      </c>
      <c r="P367" s="435">
        <v>1.9794</v>
      </c>
      <c r="Q367" s="232">
        <v>1493850.04</v>
      </c>
      <c r="R367" s="303">
        <v>64391</v>
      </c>
      <c r="S367" s="232">
        <v>184</v>
      </c>
      <c r="T367" s="304">
        <v>0.55580671313736763</v>
      </c>
      <c r="U367" s="240">
        <v>2.9393868959593093E-3</v>
      </c>
      <c r="V367" s="504"/>
      <c r="W367" s="305">
        <v>23.15</v>
      </c>
      <c r="X367" s="505"/>
      <c r="Y367" s="231">
        <v>0</v>
      </c>
      <c r="Z367" s="306">
        <v>4.7985519999999997E-2</v>
      </c>
      <c r="AA367" s="231">
        <v>0.2152231</v>
      </c>
      <c r="AB367" s="306" t="s">
        <v>170</v>
      </c>
      <c r="AC367" s="231" t="s">
        <v>170</v>
      </c>
      <c r="AD367" s="248"/>
      <c r="AH367" s="400"/>
    </row>
    <row r="368" spans="1:34">
      <c r="A368" s="223"/>
      <c r="B368" s="223" t="s">
        <v>676</v>
      </c>
      <c r="C368" s="301" t="s">
        <v>25</v>
      </c>
      <c r="D368" s="301" t="s">
        <v>858</v>
      </c>
      <c r="E368" s="260" t="s">
        <v>867</v>
      </c>
      <c r="F368" s="225"/>
      <c r="G368" s="238"/>
      <c r="H368" s="302">
        <v>0.35</v>
      </c>
      <c r="I368" s="382">
        <v>672.51231880000012</v>
      </c>
      <c r="J368" s="435">
        <v>1.7376145600000621</v>
      </c>
      <c r="K368" s="382">
        <v>4.466189</v>
      </c>
      <c r="L368" s="435">
        <v>68.748326000000006</v>
      </c>
      <c r="M368" s="382">
        <v>672.4867114000001</v>
      </c>
      <c r="N368" s="435">
        <v>1.4018690800000428</v>
      </c>
      <c r="O368" s="382">
        <v>7.5088090000000012</v>
      </c>
      <c r="P368" s="435">
        <v>71.988339049999993</v>
      </c>
      <c r="Q368" s="232">
        <v>33254712.809999995</v>
      </c>
      <c r="R368" s="303">
        <v>3392733</v>
      </c>
      <c r="S368" s="232">
        <v>1402</v>
      </c>
      <c r="T368" s="304">
        <v>4.9448481284830842E-2</v>
      </c>
      <c r="U368" s="240">
        <v>1.5314347993296352E-3</v>
      </c>
      <c r="V368" s="504"/>
      <c r="W368" s="305">
        <v>9.82</v>
      </c>
      <c r="X368" s="505"/>
      <c r="Y368" s="231">
        <v>4.9306822810590636E-2</v>
      </c>
      <c r="Z368" s="306">
        <v>2.2217529999999999E-3</v>
      </c>
      <c r="AA368" s="231">
        <v>5.6069479999999998E-2</v>
      </c>
      <c r="AB368" s="306">
        <v>6.4267980000000002E-2</v>
      </c>
      <c r="AC368" s="231">
        <v>5.2847559999999995E-2</v>
      </c>
    </row>
    <row r="369" spans="1:29">
      <c r="A369" s="223"/>
      <c r="B369" s="223" t="s">
        <v>566</v>
      </c>
      <c r="C369" s="301" t="s">
        <v>1207</v>
      </c>
      <c r="D369" s="301" t="s">
        <v>858</v>
      </c>
      <c r="E369" s="260" t="s">
        <v>1104</v>
      </c>
      <c r="F369" s="225"/>
      <c r="G369" s="238"/>
      <c r="H369" s="302">
        <v>0.42</v>
      </c>
      <c r="I369" s="382">
        <v>836.32308028</v>
      </c>
      <c r="J369" s="435">
        <v>-6.9716800000667574E-3</v>
      </c>
      <c r="K369" s="382">
        <v>10.868150999999999</v>
      </c>
      <c r="L369" s="435">
        <v>15.266553999999999</v>
      </c>
      <c r="M369" s="382">
        <v>836.22722553999995</v>
      </c>
      <c r="N369" s="435">
        <v>-7.7283313799999949</v>
      </c>
      <c r="O369" s="382">
        <v>8.6133209699999984</v>
      </c>
      <c r="P369" s="435">
        <v>12.928795189999997</v>
      </c>
      <c r="Q369" s="232">
        <v>33048645.084999997</v>
      </c>
      <c r="R369" s="303">
        <v>1448476</v>
      </c>
      <c r="S369" s="232">
        <v>2081</v>
      </c>
      <c r="T369" s="304">
        <v>3.9516600539034927E-2</v>
      </c>
      <c r="U369" s="240">
        <v>8.9630871101598606E-4</v>
      </c>
      <c r="V369" s="504"/>
      <c r="W369" s="305">
        <v>22.79</v>
      </c>
      <c r="X369" s="505"/>
      <c r="Y369" s="231">
        <v>4.6737867485739361E-2</v>
      </c>
      <c r="Z369" s="306">
        <v>-8.6591229999999995E-3</v>
      </c>
      <c r="AA369" s="231">
        <v>-4.3279349999999998E-3</v>
      </c>
      <c r="AB369" s="306">
        <v>3.8238590000000003E-2</v>
      </c>
      <c r="AC369" s="231">
        <v>7.1691379999999996E-4</v>
      </c>
    </row>
    <row r="370" spans="1:29">
      <c r="A370" s="223"/>
      <c r="B370" s="223" t="s">
        <v>161</v>
      </c>
      <c r="C370" s="301" t="s">
        <v>25</v>
      </c>
      <c r="D370" s="301" t="s">
        <v>147</v>
      </c>
      <c r="E370" s="260" t="s">
        <v>1184</v>
      </c>
      <c r="F370" s="225"/>
      <c r="G370" s="238"/>
      <c r="H370" s="302">
        <v>0.1</v>
      </c>
      <c r="I370" s="382">
        <v>52.444346799999998</v>
      </c>
      <c r="J370" s="435">
        <v>0.80938099999999258</v>
      </c>
      <c r="K370" s="382">
        <v>1.746818</v>
      </c>
      <c r="L370" s="435">
        <v>11.438590670000002</v>
      </c>
      <c r="M370" s="382">
        <v>52.44357986</v>
      </c>
      <c r="N370" s="435">
        <v>1.4035118299999982</v>
      </c>
      <c r="O370" s="382">
        <v>2.4740000000000002</v>
      </c>
      <c r="P370" s="435">
        <v>12.30825422</v>
      </c>
      <c r="Q370" s="232">
        <v>3467564.9699999993</v>
      </c>
      <c r="R370" s="303">
        <v>138782</v>
      </c>
      <c r="S370" s="232">
        <v>484</v>
      </c>
      <c r="T370" s="304">
        <v>6.6118946685021912E-2</v>
      </c>
      <c r="U370" s="240">
        <v>1.1269480215850898E-3</v>
      </c>
      <c r="V370" s="504"/>
      <c r="W370" s="305">
        <v>24.74</v>
      </c>
      <c r="X370" s="505"/>
      <c r="Y370" s="231">
        <v>4.2526839126919978E-2</v>
      </c>
      <c r="Z370" s="306">
        <v>-7.1013689999999997E-3</v>
      </c>
      <c r="AA370" s="231">
        <v>-1.4086370000000002E-4</v>
      </c>
      <c r="AB370" s="306">
        <v>3.7411690000000004E-2</v>
      </c>
      <c r="AC370" s="231">
        <v>-3.3156999999999996E-3</v>
      </c>
    </row>
    <row r="371" spans="1:29">
      <c r="A371" s="223"/>
      <c r="B371" s="223" t="s">
        <v>976</v>
      </c>
      <c r="C371" s="301" t="s">
        <v>25</v>
      </c>
      <c r="D371" s="301" t="s">
        <v>858</v>
      </c>
      <c r="E371" s="260" t="s">
        <v>985</v>
      </c>
      <c r="F371" s="225"/>
      <c r="G371" s="238"/>
      <c r="H371" s="302">
        <v>0.28999999999999998</v>
      </c>
      <c r="I371" s="382">
        <v>858.03207602000009</v>
      </c>
      <c r="J371" s="435">
        <v>44.822123610000133</v>
      </c>
      <c r="K371" s="382">
        <v>45.946026000000003</v>
      </c>
      <c r="L371" s="435">
        <v>463.906544</v>
      </c>
      <c r="M371" s="382">
        <v>857.41960073000007</v>
      </c>
      <c r="N371" s="435">
        <v>81.770956889999979</v>
      </c>
      <c r="O371" s="382">
        <v>83.878697770000016</v>
      </c>
      <c r="P371" s="435">
        <v>503.04823611</v>
      </c>
      <c r="Q371" s="232">
        <v>83126121.674999997</v>
      </c>
      <c r="R371" s="303">
        <v>3239609</v>
      </c>
      <c r="S371" s="232">
        <v>2078</v>
      </c>
      <c r="T371" s="304">
        <v>9.6879969873133728E-2</v>
      </c>
      <c r="U371" s="240">
        <v>5.6479379493827228E-4</v>
      </c>
      <c r="V371" s="504"/>
      <c r="W371" s="305">
        <v>25.66</v>
      </c>
      <c r="X371" s="505"/>
      <c r="Y371" s="231">
        <v>4.8916874512860482E-2</v>
      </c>
      <c r="Z371" s="306">
        <v>1.852799E-3</v>
      </c>
      <c r="AA371" s="231">
        <v>4.9127159999999996E-2</v>
      </c>
      <c r="AB371" s="306" t="s">
        <v>170</v>
      </c>
      <c r="AC371" s="231" t="s">
        <v>170</v>
      </c>
    </row>
    <row r="372" spans="1:29">
      <c r="A372" s="223"/>
      <c r="B372" s="223" t="s">
        <v>1447</v>
      </c>
      <c r="C372" s="301" t="s">
        <v>25</v>
      </c>
      <c r="D372" s="301" t="s">
        <v>858</v>
      </c>
      <c r="E372" s="260" t="s">
        <v>1455</v>
      </c>
      <c r="F372" s="225"/>
      <c r="G372" s="238"/>
      <c r="H372" s="302">
        <v>7.0000000000000007E-2</v>
      </c>
      <c r="I372" s="382">
        <v>9.3859999999999992</v>
      </c>
      <c r="J372" s="435">
        <v>1.8965000000000001</v>
      </c>
      <c r="K372" s="382">
        <v>1.9726950000000001</v>
      </c>
      <c r="L372" s="435">
        <v>9.4718429999999998</v>
      </c>
      <c r="M372" s="382">
        <v>9.3859999999999992</v>
      </c>
      <c r="N372" s="435">
        <v>3.8563000000000001</v>
      </c>
      <c r="O372" s="382">
        <v>3.952</v>
      </c>
      <c r="P372" s="435">
        <v>11.519600000000001</v>
      </c>
      <c r="Q372" s="232">
        <v>3849364.2022640002</v>
      </c>
      <c r="R372" s="303">
        <v>78001</v>
      </c>
      <c r="S372" s="232">
        <v>65</v>
      </c>
      <c r="T372" s="304">
        <v>0.41011764353974006</v>
      </c>
      <c r="U372" s="240">
        <v>9.6997738796821258E-4</v>
      </c>
      <c r="V372" s="504"/>
      <c r="W372" s="305">
        <v>49.4</v>
      </c>
      <c r="X372" s="505"/>
      <c r="Y372" s="231">
        <v>1.5974534412955464E-2</v>
      </c>
      <c r="Z372" s="306">
        <v>-6.8653330000000004E-3</v>
      </c>
      <c r="AA372" s="231" t="s">
        <v>170</v>
      </c>
      <c r="AB372" s="306" t="s">
        <v>170</v>
      </c>
      <c r="AC372" s="231" t="s">
        <v>170</v>
      </c>
    </row>
    <row r="373" spans="1:29">
      <c r="A373" s="223"/>
      <c r="B373" s="223" t="s">
        <v>539</v>
      </c>
      <c r="C373" s="301" t="s">
        <v>25</v>
      </c>
      <c r="D373" s="301" t="s">
        <v>858</v>
      </c>
      <c r="E373" s="260" t="s">
        <v>884</v>
      </c>
      <c r="F373" s="225"/>
      <c r="G373" s="238"/>
      <c r="H373" s="302">
        <v>0.25</v>
      </c>
      <c r="I373" s="382">
        <v>1884.4848207499999</v>
      </c>
      <c r="J373" s="435">
        <v>-33.467530349999905</v>
      </c>
      <c r="K373" s="382">
        <v>4.6442930000000002</v>
      </c>
      <c r="L373" s="435">
        <v>477.09008899999998</v>
      </c>
      <c r="M373" s="382">
        <v>1882.6160877499999</v>
      </c>
      <c r="N373" s="435">
        <v>9.547886150000096</v>
      </c>
      <c r="O373" s="382">
        <v>57.932747749999997</v>
      </c>
      <c r="P373" s="435">
        <v>531.47230706999994</v>
      </c>
      <c r="Q373" s="232">
        <v>132708466.851392</v>
      </c>
      <c r="R373" s="303">
        <v>5949478</v>
      </c>
      <c r="S373" s="232">
        <v>8037</v>
      </c>
      <c r="T373" s="304">
        <v>7.0421616237044446E-2</v>
      </c>
      <c r="U373" s="240">
        <v>7.5275653491787674E-4</v>
      </c>
      <c r="V373" s="504"/>
      <c r="W373" s="305">
        <v>22.25</v>
      </c>
      <c r="X373" s="505"/>
      <c r="Y373" s="231">
        <v>5.5801258426966295E-2</v>
      </c>
      <c r="Z373" s="306">
        <v>-1.491263E-2</v>
      </c>
      <c r="AA373" s="231">
        <v>-1.206745E-2</v>
      </c>
      <c r="AB373" s="306">
        <v>5.8892860000000005E-2</v>
      </c>
      <c r="AC373" s="231">
        <v>8.3219790000000002E-3</v>
      </c>
    </row>
    <row r="374" spans="1:29">
      <c r="A374" s="223"/>
      <c r="B374" s="223" t="s">
        <v>1045</v>
      </c>
      <c r="C374" s="301" t="s">
        <v>1207</v>
      </c>
      <c r="D374" s="301" t="s">
        <v>728</v>
      </c>
      <c r="E374" s="260" t="s">
        <v>1052</v>
      </c>
      <c r="F374" s="225"/>
      <c r="G374" s="238"/>
      <c r="H374" s="302">
        <v>0.45</v>
      </c>
      <c r="I374" s="382">
        <v>78.97514009999999</v>
      </c>
      <c r="J374" s="435">
        <v>2.474307449999988</v>
      </c>
      <c r="K374" s="382">
        <v>1.818567</v>
      </c>
      <c r="L374" s="435">
        <v>18.494726</v>
      </c>
      <c r="M374" s="382">
        <v>78.971455200000008</v>
      </c>
      <c r="N374" s="435">
        <v>3.3607405400000068</v>
      </c>
      <c r="O374" s="382">
        <v>3.1269231</v>
      </c>
      <c r="P374" s="435">
        <v>19.329495649999998</v>
      </c>
      <c r="Q374" s="232">
        <v>3702297.03</v>
      </c>
      <c r="R374" s="303">
        <v>71368</v>
      </c>
      <c r="S374" s="232">
        <v>215</v>
      </c>
      <c r="T374" s="304">
        <v>4.6879271443039834E-2</v>
      </c>
      <c r="U374" s="240">
        <v>8.5218326750361351E-4</v>
      </c>
      <c r="V374" s="504"/>
      <c r="W374" s="305">
        <v>51.9</v>
      </c>
      <c r="X374" s="505"/>
      <c r="Y374" s="231">
        <v>4.0983236994219657E-2</v>
      </c>
      <c r="Z374" s="306">
        <v>4.4412319999999998E-3</v>
      </c>
      <c r="AA374" s="231">
        <v>4.840585E-2</v>
      </c>
      <c r="AB374" s="306">
        <v>6.4859810000000004E-2</v>
      </c>
      <c r="AC374" s="231">
        <v>4.2929139999999998E-2</v>
      </c>
    </row>
    <row r="375" spans="1:29">
      <c r="A375" s="223"/>
      <c r="B375" s="223" t="s">
        <v>1273</v>
      </c>
      <c r="C375" s="301" t="s">
        <v>1207</v>
      </c>
      <c r="D375" s="301" t="s">
        <v>729</v>
      </c>
      <c r="E375" s="260" t="s">
        <v>1278</v>
      </c>
      <c r="F375" s="225"/>
      <c r="G375" s="238"/>
      <c r="H375" s="302">
        <v>0.59</v>
      </c>
      <c r="I375" s="382">
        <v>335.10976099999999</v>
      </c>
      <c r="J375" s="435">
        <v>9.777314799999953</v>
      </c>
      <c r="K375" s="382">
        <v>9.121962400000001</v>
      </c>
      <c r="L375" s="435">
        <v>295.40954734000002</v>
      </c>
      <c r="M375" s="382">
        <v>335.06022899999999</v>
      </c>
      <c r="N375" s="435">
        <v>26.147412399999975</v>
      </c>
      <c r="O375" s="382">
        <v>24.310468</v>
      </c>
      <c r="P375" s="435">
        <v>311.00896287</v>
      </c>
      <c r="Q375" s="232">
        <v>26679239.930000003</v>
      </c>
      <c r="R375" s="303">
        <v>2633229</v>
      </c>
      <c r="S375" s="232">
        <v>615</v>
      </c>
      <c r="T375" s="304">
        <v>7.9613437252279873E-2</v>
      </c>
      <c r="U375" s="240">
        <v>1.046034899233131E-3</v>
      </c>
      <c r="V375" s="504"/>
      <c r="W375" s="305">
        <v>10.15</v>
      </c>
      <c r="X375" s="505"/>
      <c r="Y375" s="231">
        <v>5.2720886699507384E-2</v>
      </c>
      <c r="Z375" s="306">
        <v>2.9644269999999999E-3</v>
      </c>
      <c r="AA375" s="231">
        <v>5.3297890000000001E-2</v>
      </c>
      <c r="AB375" s="306" t="s">
        <v>170</v>
      </c>
      <c r="AC375" s="231" t="s">
        <v>170</v>
      </c>
    </row>
    <row r="376" spans="1:29">
      <c r="A376" s="223"/>
      <c r="B376" s="223" t="s">
        <v>1303</v>
      </c>
      <c r="C376" s="301" t="s">
        <v>1207</v>
      </c>
      <c r="D376" s="301" t="s">
        <v>199</v>
      </c>
      <c r="E376" s="260" t="s">
        <v>1310</v>
      </c>
      <c r="F376" s="225"/>
      <c r="G376" s="238"/>
      <c r="H376" s="302">
        <v>0.28999999999999998</v>
      </c>
      <c r="I376" s="382">
        <v>24.632350020000004</v>
      </c>
      <c r="J376" s="435">
        <v>1.1457208800000065</v>
      </c>
      <c r="K376" s="382">
        <v>1.2056732100000001</v>
      </c>
      <c r="L376" s="435">
        <v>24.624852860000001</v>
      </c>
      <c r="M376" s="382">
        <v>24.632350020000004</v>
      </c>
      <c r="N376" s="435">
        <v>3.2862187800000013</v>
      </c>
      <c r="O376" s="382">
        <v>3.3075329400000002</v>
      </c>
      <c r="P376" s="435">
        <v>27.689050219999999</v>
      </c>
      <c r="Q376" s="232">
        <v>2706438.9999999995</v>
      </c>
      <c r="R376" s="303">
        <v>135371</v>
      </c>
      <c r="S376" s="232">
        <v>121</v>
      </c>
      <c r="T376" s="304">
        <v>0.10987335750760817</v>
      </c>
      <c r="U376" s="240">
        <v>1.1078000352818904E-3</v>
      </c>
      <c r="V376" s="504"/>
      <c r="W376" s="305">
        <v>20.010000000000002</v>
      </c>
      <c r="X376" s="505"/>
      <c r="Y376" s="231">
        <v>4.5122138930534725E-2</v>
      </c>
      <c r="Z376" s="306">
        <v>2.4777409999999999E-3</v>
      </c>
      <c r="AA376" s="231">
        <v>4.1347780000000001E-2</v>
      </c>
      <c r="AB376" s="306" t="s">
        <v>170</v>
      </c>
      <c r="AC376" s="231" t="s">
        <v>170</v>
      </c>
    </row>
    <row r="377" spans="1:29">
      <c r="A377" s="223"/>
      <c r="B377" s="223" t="s">
        <v>1329</v>
      </c>
      <c r="C377" s="301" t="s">
        <v>1206</v>
      </c>
      <c r="D377" s="301" t="s">
        <v>858</v>
      </c>
      <c r="E377" s="260" t="s">
        <v>1343</v>
      </c>
      <c r="F377" s="225"/>
      <c r="G377" s="238"/>
      <c r="H377" s="302">
        <v>0.28999999999999998</v>
      </c>
      <c r="I377" s="382">
        <v>106.23283411</v>
      </c>
      <c r="J377" s="435">
        <v>4.2268013099999875</v>
      </c>
      <c r="K377" s="382">
        <v>4.9834209999999999</v>
      </c>
      <c r="L377" s="435">
        <v>107.453312</v>
      </c>
      <c r="M377" s="382">
        <v>107.20645421</v>
      </c>
      <c r="N377" s="435">
        <v>8.946354210000008</v>
      </c>
      <c r="O377" s="382">
        <v>10.00756329</v>
      </c>
      <c r="P377" s="435">
        <v>113.30654048</v>
      </c>
      <c r="Q377" s="232">
        <v>6670145.7200000007</v>
      </c>
      <c r="R377" s="303">
        <v>269238</v>
      </c>
      <c r="S377" s="232">
        <v>977</v>
      </c>
      <c r="T377" s="304">
        <v>6.2787986180367947E-2</v>
      </c>
      <c r="U377" s="240">
        <v>8.1857906530788849E-4</v>
      </c>
      <c r="V377" s="504"/>
      <c r="W377" s="305">
        <v>24.73</v>
      </c>
      <c r="X377" s="505"/>
      <c r="Y377" s="231">
        <v>6.3504124545086943E-2</v>
      </c>
      <c r="Z377" s="306">
        <v>-1.3194579999999999E-3</v>
      </c>
      <c r="AA377" s="231" t="s">
        <v>170</v>
      </c>
      <c r="AB377" s="306" t="s">
        <v>170</v>
      </c>
      <c r="AC377" s="231" t="s">
        <v>170</v>
      </c>
    </row>
    <row r="378" spans="1:29">
      <c r="A378" s="223"/>
      <c r="B378" s="223" t="s">
        <v>441</v>
      </c>
      <c r="C378" s="301" t="s">
        <v>25</v>
      </c>
      <c r="D378" s="301" t="s">
        <v>379</v>
      </c>
      <c r="E378" s="260" t="s">
        <v>687</v>
      </c>
      <c r="F378" s="225"/>
      <c r="G378" s="238"/>
      <c r="H378" s="302">
        <v>0.22</v>
      </c>
      <c r="I378" s="382">
        <v>1331.3481750000001</v>
      </c>
      <c r="J378" s="435">
        <v>47.554619179999825</v>
      </c>
      <c r="K378" s="382">
        <v>48.988290999999997</v>
      </c>
      <c r="L378" s="435">
        <v>463.17308100000002</v>
      </c>
      <c r="M378" s="382">
        <v>1331.239775</v>
      </c>
      <c r="N378" s="435">
        <v>90.192956180000067</v>
      </c>
      <c r="O378" s="382">
        <v>91.185000000000002</v>
      </c>
      <c r="P378" s="435">
        <v>508.37282773999999</v>
      </c>
      <c r="Q378" s="232">
        <v>87268889.805000022</v>
      </c>
      <c r="R378" s="303">
        <v>3494934</v>
      </c>
      <c r="S378" s="232">
        <v>4177</v>
      </c>
      <c r="T378" s="304">
        <v>6.5549261600933217E-2</v>
      </c>
      <c r="U378" s="240">
        <v>5.3035519729148625E-4</v>
      </c>
      <c r="V378" s="504"/>
      <c r="W378" s="305">
        <v>25</v>
      </c>
      <c r="X378" s="505"/>
      <c r="Y378" s="231">
        <v>4.58E-2</v>
      </c>
      <c r="Z378" s="306">
        <v>2.8110790000000002E-3</v>
      </c>
      <c r="AA378" s="231">
        <v>4.4194310000000001E-2</v>
      </c>
      <c r="AB378" s="306">
        <v>4.98853E-2</v>
      </c>
      <c r="AC378" s="231">
        <v>3.8844169999999997E-2</v>
      </c>
    </row>
    <row r="379" spans="1:29">
      <c r="A379" s="223"/>
      <c r="B379" s="223" t="s">
        <v>967</v>
      </c>
      <c r="C379" s="301" t="s">
        <v>1207</v>
      </c>
      <c r="D379" s="301" t="s">
        <v>1056</v>
      </c>
      <c r="E379" s="260" t="s">
        <v>1204</v>
      </c>
      <c r="F379" s="225"/>
      <c r="G379" s="238"/>
      <c r="H379" s="302">
        <v>0.5</v>
      </c>
      <c r="I379" s="382">
        <v>695.36853913499999</v>
      </c>
      <c r="J379" s="435">
        <v>-14.571577849999905</v>
      </c>
      <c r="K379" s="382">
        <v>-7.7951439999999996</v>
      </c>
      <c r="L379" s="435">
        <v>-7.5925849999999997</v>
      </c>
      <c r="M379" s="382">
        <v>32.661769274999997</v>
      </c>
      <c r="N379" s="435">
        <v>-14.626812119999997</v>
      </c>
      <c r="O379" s="382">
        <v>-14.174289809999999</v>
      </c>
      <c r="P379" s="435">
        <v>2.1917291000000052</v>
      </c>
      <c r="Q379" s="232">
        <v>17447045.175999999</v>
      </c>
      <c r="R379" s="303">
        <v>16900379</v>
      </c>
      <c r="S379" s="232">
        <v>151</v>
      </c>
      <c r="T379" s="304">
        <v>2.5090357406308831E-2</v>
      </c>
      <c r="U379" s="240">
        <v>4.8406972300451667E-3</v>
      </c>
      <c r="V379" s="504"/>
      <c r="W379" s="305">
        <v>1.0349999999999999</v>
      </c>
      <c r="X379" s="505"/>
      <c r="Y379" s="231">
        <v>3.6188405797101447E-2</v>
      </c>
      <c r="Z379" s="306">
        <v>-7.0971110000000006E-3</v>
      </c>
      <c r="AA379" s="231">
        <v>2.5101760000000001E-2</v>
      </c>
      <c r="AB379" s="306" t="s">
        <v>170</v>
      </c>
      <c r="AC379" s="231" t="s">
        <v>170</v>
      </c>
    </row>
    <row r="380" spans="1:29">
      <c r="A380" s="223"/>
      <c r="B380" s="223" t="s">
        <v>1362</v>
      </c>
      <c r="C380" s="301" t="s">
        <v>25</v>
      </c>
      <c r="D380" s="301" t="s">
        <v>379</v>
      </c>
      <c r="E380" s="260" t="s">
        <v>1365</v>
      </c>
      <c r="F380" s="225"/>
      <c r="G380" s="238"/>
      <c r="H380" s="302">
        <v>0.28999999999999998</v>
      </c>
      <c r="I380" s="382">
        <v>120.58070278999999</v>
      </c>
      <c r="J380" s="435">
        <v>25.264457189999984</v>
      </c>
      <c r="K380" s="382">
        <v>26.460863</v>
      </c>
      <c r="L380" s="435">
        <v>122.22950299999999</v>
      </c>
      <c r="M380" s="382">
        <v>120.58070278999999</v>
      </c>
      <c r="N380" s="435">
        <v>47.385577669999989</v>
      </c>
      <c r="O380" s="382">
        <v>48.993298070000002</v>
      </c>
      <c r="P380" s="435">
        <v>145.3796844</v>
      </c>
      <c r="Q380" s="232">
        <v>35032689.125</v>
      </c>
      <c r="R380" s="303">
        <v>1427850</v>
      </c>
      <c r="S380" s="232">
        <v>806</v>
      </c>
      <c r="T380" s="304">
        <v>0.29053313104346357</v>
      </c>
      <c r="U380" s="240">
        <v>9.7166139041669709E-4</v>
      </c>
      <c r="V380" s="504"/>
      <c r="W380" s="305">
        <v>24.49</v>
      </c>
      <c r="X380" s="505"/>
      <c r="Y380" s="231">
        <v>4.7366271947733768E-2</v>
      </c>
      <c r="Z380" s="306">
        <v>-8.4884009999999996E-3</v>
      </c>
      <c r="AA380" s="231" t="s">
        <v>170</v>
      </c>
      <c r="AB380" s="306" t="s">
        <v>170</v>
      </c>
      <c r="AC380" s="231" t="s">
        <v>170</v>
      </c>
    </row>
    <row r="381" spans="1:29">
      <c r="A381" s="223"/>
      <c r="B381" s="223" t="s">
        <v>939</v>
      </c>
      <c r="C381" s="301" t="s">
        <v>1206</v>
      </c>
      <c r="D381" s="301" t="s">
        <v>858</v>
      </c>
      <c r="E381" s="260" t="s">
        <v>1163</v>
      </c>
      <c r="F381" s="225"/>
      <c r="G381" s="238"/>
      <c r="H381" s="302">
        <v>0.99</v>
      </c>
      <c r="I381" s="382">
        <v>4.9497326199999989</v>
      </c>
      <c r="J381" s="435">
        <v>0.70362993999999945</v>
      </c>
      <c r="K381" s="382">
        <v>0.86982499999999996</v>
      </c>
      <c r="L381" s="435">
        <v>2.7752279999999998</v>
      </c>
      <c r="M381" s="382">
        <v>4.9497326199999989</v>
      </c>
      <c r="N381" s="435">
        <v>0.59781507999999917</v>
      </c>
      <c r="O381" s="382">
        <v>0.89949999999999986</v>
      </c>
      <c r="P381" s="435">
        <v>2.8069999999999999</v>
      </c>
      <c r="Q381" s="232">
        <v>3433301.98</v>
      </c>
      <c r="R381" s="303">
        <v>191439</v>
      </c>
      <c r="S381" s="232">
        <v>136</v>
      </c>
      <c r="T381" s="304">
        <v>0.69363382703286314</v>
      </c>
      <c r="U381" s="240">
        <v>3.0434099041012504E-3</v>
      </c>
      <c r="V381" s="504"/>
      <c r="W381" s="305">
        <v>17.989999999999998</v>
      </c>
      <c r="X381" s="505"/>
      <c r="Y381" s="231">
        <v>0</v>
      </c>
      <c r="Z381" s="306">
        <v>-4.6129369999999996E-2</v>
      </c>
      <c r="AA381" s="231">
        <v>-0.14414840000000001</v>
      </c>
      <c r="AB381" s="306" t="s">
        <v>170</v>
      </c>
      <c r="AC381" s="231" t="s">
        <v>170</v>
      </c>
    </row>
    <row r="382" spans="1:29">
      <c r="A382" s="223"/>
      <c r="B382" s="223" t="s">
        <v>162</v>
      </c>
      <c r="C382" s="301" t="s">
        <v>25</v>
      </c>
      <c r="D382" s="301" t="s">
        <v>147</v>
      </c>
      <c r="E382" s="260" t="s">
        <v>1183</v>
      </c>
      <c r="F382" s="225"/>
      <c r="G382" s="238"/>
      <c r="H382" s="302">
        <v>0.1</v>
      </c>
      <c r="I382" s="382">
        <v>145.36643678000002</v>
      </c>
      <c r="J382" s="435">
        <v>12.681882619999989</v>
      </c>
      <c r="K382" s="382">
        <v>15.032944000000001</v>
      </c>
      <c r="L382" s="435">
        <v>82.31659590999999</v>
      </c>
      <c r="M382" s="382">
        <v>145.35958459</v>
      </c>
      <c r="N382" s="435">
        <v>68.061979240000014</v>
      </c>
      <c r="O382" s="382">
        <v>69.470299999999995</v>
      </c>
      <c r="P382" s="435">
        <v>136.66846584999999</v>
      </c>
      <c r="Q382" s="232">
        <v>21322069.039999992</v>
      </c>
      <c r="R382" s="303">
        <v>893907</v>
      </c>
      <c r="S382" s="232">
        <v>1939</v>
      </c>
      <c r="T382" s="304">
        <v>0.14667807447374642</v>
      </c>
      <c r="U382" s="240">
        <v>1.0996093600584543E-3</v>
      </c>
      <c r="V382" s="504"/>
      <c r="W382" s="305">
        <v>23.71</v>
      </c>
      <c r="X382" s="505"/>
      <c r="Y382" s="231">
        <v>3.1223829607760437E-2</v>
      </c>
      <c r="Z382" s="306">
        <v>-9.0313709999999998E-3</v>
      </c>
      <c r="AA382" s="231">
        <v>-6.8569250000000007E-3</v>
      </c>
      <c r="AB382" s="306">
        <v>3.3752150000000002E-2</v>
      </c>
      <c r="AC382" s="231">
        <v>-8.5167049999999994E-3</v>
      </c>
    </row>
    <row r="383" spans="1:29">
      <c r="A383" s="223"/>
      <c r="B383" s="223" t="s">
        <v>458</v>
      </c>
      <c r="C383" s="301" t="s">
        <v>1207</v>
      </c>
      <c r="D383" s="301" t="s">
        <v>858</v>
      </c>
      <c r="E383" s="260" t="s">
        <v>1117</v>
      </c>
      <c r="F383" s="225"/>
      <c r="G383" s="238"/>
      <c r="H383" s="302">
        <v>0.55000000000000004</v>
      </c>
      <c r="I383" s="382">
        <v>2490.1594455999998</v>
      </c>
      <c r="J383" s="435">
        <v>-4.5973515199999806</v>
      </c>
      <c r="K383" s="382">
        <v>0.35191</v>
      </c>
      <c r="L383" s="435">
        <v>-13.227410000000001</v>
      </c>
      <c r="M383" s="382">
        <v>2480.90742456</v>
      </c>
      <c r="N383" s="435">
        <v>-9.0027514400000577</v>
      </c>
      <c r="O383" s="382">
        <v>0.85827896000000004</v>
      </c>
      <c r="P383" s="435">
        <v>-14.050316999999994</v>
      </c>
      <c r="Q383" s="232">
        <v>93395915.335000008</v>
      </c>
      <c r="R383" s="303">
        <v>9288855</v>
      </c>
      <c r="S383" s="232">
        <v>4509</v>
      </c>
      <c r="T383" s="304">
        <v>3.7505998059693089E-2</v>
      </c>
      <c r="U383" s="240">
        <v>1.0117767721459245E-3</v>
      </c>
      <c r="V383" s="504"/>
      <c r="W383" s="305">
        <v>10.07</v>
      </c>
      <c r="X383" s="505"/>
      <c r="Y383" s="231">
        <v>5.3731082423038715E-2</v>
      </c>
      <c r="Z383" s="306">
        <v>3.774945E-3</v>
      </c>
      <c r="AA383" s="231">
        <v>4.724225E-2</v>
      </c>
      <c r="AB383" s="306">
        <v>6.005597E-2</v>
      </c>
      <c r="AC383" s="231">
        <v>5.1640390000000001E-2</v>
      </c>
    </row>
    <row r="384" spans="1:29">
      <c r="A384" s="223" t="s">
        <v>966</v>
      </c>
      <c r="B384" s="223" t="s">
        <v>793</v>
      </c>
      <c r="C384" s="301" t="s">
        <v>25</v>
      </c>
      <c r="D384" s="301" t="s">
        <v>858</v>
      </c>
      <c r="E384" s="260" t="s">
        <v>859</v>
      </c>
      <c r="F384" s="225"/>
      <c r="G384" s="238"/>
      <c r="H384" s="302">
        <v>0.28999999999999998</v>
      </c>
      <c r="I384" s="382">
        <v>365.32331249999999</v>
      </c>
      <c r="J384" s="435">
        <v>-2.8357682999999523</v>
      </c>
      <c r="K384" s="382">
        <v>-0.66797300000000004</v>
      </c>
      <c r="L384" s="435">
        <v>289.135358</v>
      </c>
      <c r="M384" s="382">
        <v>365.32331249999999</v>
      </c>
      <c r="N384" s="435">
        <v>19.798809779999971</v>
      </c>
      <c r="O384" s="382">
        <v>22.379377999999999</v>
      </c>
      <c r="P384" s="435">
        <v>313.52988672000004</v>
      </c>
      <c r="Q384" s="232">
        <v>59361484.293800004</v>
      </c>
      <c r="R384" s="303">
        <v>2349833</v>
      </c>
      <c r="S384" s="232">
        <v>2590</v>
      </c>
      <c r="T384" s="304">
        <v>0.16249027166532112</v>
      </c>
      <c r="U384" s="240">
        <v>8.8353764674323687E-4</v>
      </c>
      <c r="V384" s="504"/>
      <c r="W384" s="305">
        <v>25.25</v>
      </c>
      <c r="X384" s="505"/>
      <c r="Y384" s="231">
        <v>5.1490217821782175E-2</v>
      </c>
      <c r="Z384" s="306">
        <v>-1.170419E-3</v>
      </c>
      <c r="AA384" s="231">
        <v>3.7177630000000003E-2</v>
      </c>
      <c r="AB384" s="306">
        <v>7.0278389999999996E-2</v>
      </c>
      <c r="AC384" s="231" t="s">
        <v>170</v>
      </c>
    </row>
    <row r="385" spans="1:29">
      <c r="A385" s="223"/>
      <c r="B385" s="223" t="s">
        <v>143</v>
      </c>
      <c r="C385" s="301" t="s">
        <v>25</v>
      </c>
      <c r="D385" s="301" t="s">
        <v>110</v>
      </c>
      <c r="E385" s="260" t="s">
        <v>367</v>
      </c>
      <c r="F385" s="225"/>
      <c r="G385" s="238"/>
      <c r="H385" s="302">
        <v>0.1</v>
      </c>
      <c r="I385" s="382">
        <v>3728.5937409599996</v>
      </c>
      <c r="J385" s="435">
        <v>-42.942720540000437</v>
      </c>
      <c r="K385" s="382">
        <v>-15.003104</v>
      </c>
      <c r="L385" s="435">
        <v>460.70889</v>
      </c>
      <c r="M385" s="382">
        <v>3724.9548335999998</v>
      </c>
      <c r="N385" s="435">
        <v>-19.419533280000209</v>
      </c>
      <c r="O385" s="382">
        <v>16.072166879999997</v>
      </c>
      <c r="P385" s="435">
        <v>492.57219257000003</v>
      </c>
      <c r="Q385" s="232">
        <v>169260053.8134</v>
      </c>
      <c r="R385" s="303">
        <v>1690277</v>
      </c>
      <c r="S385" s="232">
        <v>13066</v>
      </c>
      <c r="T385" s="304">
        <v>4.5395145079501389E-2</v>
      </c>
      <c r="U385" s="240">
        <v>2.2286125564355521E-4</v>
      </c>
      <c r="V385" s="504"/>
      <c r="W385" s="305">
        <v>100.32</v>
      </c>
      <c r="X385" s="505"/>
      <c r="Y385" s="231">
        <v>3.2122318580542264E-2</v>
      </c>
      <c r="Z385" s="306">
        <v>-7.322383E-3</v>
      </c>
      <c r="AA385" s="231">
        <v>-4.0423789999999996E-3</v>
      </c>
      <c r="AB385" s="306">
        <v>3.4633730000000001E-2</v>
      </c>
      <c r="AC385" s="231">
        <v>-8.790852E-4</v>
      </c>
    </row>
    <row r="386" spans="1:29">
      <c r="A386" s="223"/>
      <c r="B386" s="223" t="s">
        <v>1330</v>
      </c>
      <c r="C386" s="301" t="s">
        <v>1207</v>
      </c>
      <c r="D386" s="301" t="s">
        <v>110</v>
      </c>
      <c r="E386" s="260" t="s">
        <v>1344</v>
      </c>
      <c r="F386" s="225"/>
      <c r="G386" s="238"/>
      <c r="H386" s="302">
        <v>0.28999999999999998</v>
      </c>
      <c r="I386" s="382">
        <v>109.96684272</v>
      </c>
      <c r="J386" s="435">
        <v>2.5135962199999988</v>
      </c>
      <c r="K386" s="382">
        <v>2.783407</v>
      </c>
      <c r="L386" s="435">
        <v>110.26308299999999</v>
      </c>
      <c r="M386" s="382">
        <v>109.92696672</v>
      </c>
      <c r="N386" s="435">
        <v>5.3806517600000054</v>
      </c>
      <c r="O386" s="382">
        <v>5.9853875999999993</v>
      </c>
      <c r="P386" s="435">
        <v>113.82907460000001</v>
      </c>
      <c r="Q386" s="232">
        <v>2990927.4499999997</v>
      </c>
      <c r="R386" s="303">
        <v>30034</v>
      </c>
      <c r="S386" s="232">
        <v>57</v>
      </c>
      <c r="T386" s="304">
        <v>2.719844796868057E-2</v>
      </c>
      <c r="U386" s="240">
        <v>8.5552728665530488E-4</v>
      </c>
      <c r="V386" s="504"/>
      <c r="W386" s="305">
        <v>99.69</v>
      </c>
      <c r="X386" s="505"/>
      <c r="Y386" s="231">
        <v>5.20164810913833E-2</v>
      </c>
      <c r="Z386" s="306">
        <v>2.3775060000000002E-3</v>
      </c>
      <c r="AA386" s="231" t="s">
        <v>170</v>
      </c>
      <c r="AB386" s="306" t="s">
        <v>170</v>
      </c>
      <c r="AC386" s="231" t="s">
        <v>170</v>
      </c>
    </row>
    <row r="387" spans="1:29">
      <c r="A387" s="223"/>
      <c r="B387" s="223" t="s">
        <v>630</v>
      </c>
      <c r="C387" s="301" t="s">
        <v>25</v>
      </c>
      <c r="D387" s="301" t="s">
        <v>110</v>
      </c>
      <c r="E387" s="260" t="s">
        <v>633</v>
      </c>
      <c r="F387" s="225"/>
      <c r="G387" s="238"/>
      <c r="H387" s="302">
        <v>0.15</v>
      </c>
      <c r="I387" s="382">
        <v>525.16810358999999</v>
      </c>
      <c r="J387" s="435">
        <v>9.6763630500000115</v>
      </c>
      <c r="K387" s="382">
        <v>12.655514</v>
      </c>
      <c r="L387" s="435">
        <v>72.808610000000002</v>
      </c>
      <c r="M387" s="382">
        <v>523.75945359000002</v>
      </c>
      <c r="N387" s="435">
        <v>13.881340560000002</v>
      </c>
      <c r="O387" s="382">
        <v>16.9038</v>
      </c>
      <c r="P387" s="435">
        <v>75.767694390000003</v>
      </c>
      <c r="Q387" s="232">
        <v>19068017.031100001</v>
      </c>
      <c r="R387" s="303">
        <v>203217</v>
      </c>
      <c r="S387" s="232">
        <v>3084</v>
      </c>
      <c r="T387" s="304">
        <v>3.6308406585915678E-2</v>
      </c>
      <c r="U387" s="240">
        <v>5.7671814501026371E-4</v>
      </c>
      <c r="V387" s="504"/>
      <c r="W387" s="305">
        <v>93.91</v>
      </c>
      <c r="X387" s="505"/>
      <c r="Y387" s="231">
        <v>4.5810275795974874E-2</v>
      </c>
      <c r="Z387" s="306">
        <v>-5.82257E-3</v>
      </c>
      <c r="AA387" s="231">
        <v>1.0841769999999999E-2</v>
      </c>
      <c r="AB387" s="306">
        <v>4.7759309999999999E-2</v>
      </c>
      <c r="AC387" s="231">
        <v>1.6379379999999999E-2</v>
      </c>
    </row>
    <row r="388" spans="1:29">
      <c r="A388" s="223"/>
      <c r="B388" s="223" t="s">
        <v>145</v>
      </c>
      <c r="C388" s="301" t="s">
        <v>25</v>
      </c>
      <c r="D388" s="301" t="s">
        <v>110</v>
      </c>
      <c r="E388" s="260" t="s">
        <v>213</v>
      </c>
      <c r="F388" s="225"/>
      <c r="G388" s="238"/>
      <c r="H388" s="302">
        <v>0.18</v>
      </c>
      <c r="I388" s="382">
        <v>355.05928653000001</v>
      </c>
      <c r="J388" s="435">
        <v>-85.236471869999946</v>
      </c>
      <c r="K388" s="382">
        <v>-80.752449999999996</v>
      </c>
      <c r="L388" s="435">
        <v>-46.153193000000002</v>
      </c>
      <c r="M388" s="382">
        <v>355.04749206000002</v>
      </c>
      <c r="N388" s="435">
        <v>-74.731412879999993</v>
      </c>
      <c r="O388" s="382">
        <v>-69.725742269999998</v>
      </c>
      <c r="P388" s="435">
        <v>-35.713848789999979</v>
      </c>
      <c r="Q388" s="232">
        <v>99333832.046299994</v>
      </c>
      <c r="R388" s="303">
        <v>1041989</v>
      </c>
      <c r="S388" s="232">
        <v>3110</v>
      </c>
      <c r="T388" s="304">
        <v>0.27976688912178888</v>
      </c>
      <c r="U388" s="240">
        <v>4.344658449673477E-4</v>
      </c>
      <c r="V388" s="504"/>
      <c r="W388" s="305">
        <v>95.89</v>
      </c>
      <c r="X388" s="505"/>
      <c r="Y388" s="231">
        <v>2.6524861820836375E-2</v>
      </c>
      <c r="Z388" s="306">
        <v>-9.0937270000000011E-3</v>
      </c>
      <c r="AA388" s="231">
        <v>-1.0701510000000001E-2</v>
      </c>
      <c r="AB388" s="306">
        <v>2.876277E-2</v>
      </c>
      <c r="AC388" s="231">
        <v>-7.7236000000000006E-3</v>
      </c>
    </row>
    <row r="389" spans="1:29">
      <c r="A389" s="223"/>
      <c r="B389" s="223" t="s">
        <v>144</v>
      </c>
      <c r="C389" s="301" t="s">
        <v>25</v>
      </c>
      <c r="D389" s="301" t="s">
        <v>110</v>
      </c>
      <c r="E389" s="260" t="s">
        <v>305</v>
      </c>
      <c r="F389" s="225"/>
      <c r="G389" s="238"/>
      <c r="H389" s="302">
        <v>0.18</v>
      </c>
      <c r="I389" s="382">
        <v>1584.4910146699999</v>
      </c>
      <c r="J389" s="435">
        <v>177.38449306999993</v>
      </c>
      <c r="K389" s="382">
        <v>184.59273400000001</v>
      </c>
      <c r="L389" s="435">
        <v>607.25976900000001</v>
      </c>
      <c r="M389" s="382">
        <v>1581.6987610199999</v>
      </c>
      <c r="N389" s="435">
        <v>213.4753899000001</v>
      </c>
      <c r="O389" s="382">
        <v>226.97830490000001</v>
      </c>
      <c r="P389" s="435">
        <v>650.47392060000004</v>
      </c>
      <c r="Q389" s="232">
        <v>211819620.04529998</v>
      </c>
      <c r="R389" s="303">
        <v>1693119</v>
      </c>
      <c r="S389" s="232">
        <v>5765</v>
      </c>
      <c r="T389" s="304">
        <v>0.13368306799102639</v>
      </c>
      <c r="U389" s="240">
        <v>5.7487096325544319E-4</v>
      </c>
      <c r="V389" s="504"/>
      <c r="W389" s="305">
        <v>125.41</v>
      </c>
      <c r="X389" s="505"/>
      <c r="Y389" s="231">
        <v>1.6145522685591263E-2</v>
      </c>
      <c r="Z389" s="306">
        <v>-5.4718480000000005E-3</v>
      </c>
      <c r="AA389" s="231">
        <v>-4.2466769999999999E-3</v>
      </c>
      <c r="AB389" s="306">
        <v>2.812825E-2</v>
      </c>
      <c r="AC389" s="231">
        <v>3.6425329999999999E-3</v>
      </c>
    </row>
    <row r="390" spans="1:29">
      <c r="A390" s="223"/>
      <c r="B390" s="223" t="s">
        <v>631</v>
      </c>
      <c r="C390" s="301" t="s">
        <v>25</v>
      </c>
      <c r="D390" s="301" t="s">
        <v>110</v>
      </c>
      <c r="E390" s="260" t="s">
        <v>634</v>
      </c>
      <c r="F390" s="225"/>
      <c r="G390" s="238"/>
      <c r="H390" s="302">
        <v>0.12</v>
      </c>
      <c r="I390" s="382">
        <v>266.41515468</v>
      </c>
      <c r="J390" s="435">
        <v>152.74548609000001</v>
      </c>
      <c r="K390" s="382">
        <v>152.24938499999999</v>
      </c>
      <c r="L390" s="435">
        <v>192.63032100000001</v>
      </c>
      <c r="M390" s="382">
        <v>266.41237875999997</v>
      </c>
      <c r="N390" s="435">
        <v>156.93300515999996</v>
      </c>
      <c r="O390" s="382">
        <v>157.54793444000001</v>
      </c>
      <c r="P390" s="435">
        <v>198.02775288999999</v>
      </c>
      <c r="Q390" s="232">
        <v>157591696.55439997</v>
      </c>
      <c r="R390" s="303">
        <v>1594337</v>
      </c>
      <c r="S390" s="232">
        <v>1348</v>
      </c>
      <c r="T390" s="304">
        <v>0.59152677235530593</v>
      </c>
      <c r="U390" s="240">
        <v>8.3287172981429461E-4</v>
      </c>
      <c r="V390" s="504"/>
      <c r="W390" s="305">
        <v>99.15</v>
      </c>
      <c r="X390" s="505"/>
      <c r="Y390" s="231">
        <v>4.5899727685325256E-2</v>
      </c>
      <c r="Z390" s="306">
        <v>8.7894420000000006E-4</v>
      </c>
      <c r="AA390" s="231">
        <v>3.2356630000000004E-2</v>
      </c>
      <c r="AB390" s="306">
        <v>5.0586979999999997E-2</v>
      </c>
      <c r="AC390" s="231">
        <v>3.3877940000000002E-2</v>
      </c>
    </row>
    <row r="391" spans="1:29">
      <c r="A391" s="223"/>
      <c r="B391" s="223" t="s">
        <v>1494</v>
      </c>
      <c r="C391" s="301" t="s">
        <v>1207</v>
      </c>
      <c r="D391" s="301"/>
      <c r="E391" s="260" t="s">
        <v>1499</v>
      </c>
      <c r="F391" s="225"/>
      <c r="G391" s="238"/>
      <c r="H391" s="302">
        <v>0.09</v>
      </c>
      <c r="I391" s="382">
        <v>1.5024</v>
      </c>
      <c r="J391" s="435">
        <v>1.5024</v>
      </c>
      <c r="K391" s="382">
        <v>1.5017561000000001</v>
      </c>
      <c r="L391" s="435">
        <v>1.5017561000000001</v>
      </c>
      <c r="M391" s="382">
        <v>1.5024</v>
      </c>
      <c r="N391" s="435">
        <v>-372.70171436000004</v>
      </c>
      <c r="O391" s="382">
        <v>1.5024</v>
      </c>
      <c r="P391" s="435">
        <v>1.5024</v>
      </c>
      <c r="Q391" s="232">
        <v>1510853.8</v>
      </c>
      <c r="R391" s="303">
        <v>60305</v>
      </c>
      <c r="S391" s="232">
        <v>17</v>
      </c>
      <c r="T391" s="304">
        <v>1.0056268636847712</v>
      </c>
      <c r="U391" s="240">
        <v>9.2206253905939561E-4</v>
      </c>
      <c r="V391" s="504"/>
      <c r="W391" s="305">
        <v>25.04</v>
      </c>
      <c r="X391" s="505"/>
      <c r="Y391" s="231">
        <v>4.0511182108626202E-3</v>
      </c>
      <c r="Z391" s="306">
        <v>3.9952059999999998E-4</v>
      </c>
      <c r="AA391" s="231" t="s">
        <v>170</v>
      </c>
      <c r="AB391" s="306" t="s">
        <v>170</v>
      </c>
      <c r="AC391" s="231" t="s">
        <v>170</v>
      </c>
    </row>
    <row r="392" spans="1:29">
      <c r="A392" s="223"/>
      <c r="B392" s="223" t="s">
        <v>1106</v>
      </c>
      <c r="C392" s="301" t="s">
        <v>1207</v>
      </c>
      <c r="D392" s="301" t="s">
        <v>471</v>
      </c>
      <c r="E392" s="260" t="s">
        <v>1110</v>
      </c>
      <c r="F392" s="225"/>
      <c r="G392" s="238"/>
      <c r="H392" s="302">
        <v>0.28999999999999998</v>
      </c>
      <c r="I392" s="382">
        <v>1104.72818805</v>
      </c>
      <c r="J392" s="435">
        <v>53.570509799999954</v>
      </c>
      <c r="K392" s="382">
        <v>53.430210079999995</v>
      </c>
      <c r="L392" s="435">
        <v>876.34224795000011</v>
      </c>
      <c r="M392" s="382">
        <v>1104.6503160299999</v>
      </c>
      <c r="N392" s="435">
        <v>142.96172676999998</v>
      </c>
      <c r="O392" s="382">
        <v>144.86719256999999</v>
      </c>
      <c r="P392" s="435">
        <v>970.87207276999993</v>
      </c>
      <c r="Q392" s="232">
        <v>154626535.59499994</v>
      </c>
      <c r="R392" s="303">
        <v>3079452</v>
      </c>
      <c r="S392" s="232">
        <v>3418</v>
      </c>
      <c r="T392" s="304">
        <v>0.13996794620397751</v>
      </c>
      <c r="U392" s="240">
        <v>2.9909862324621633E-4</v>
      </c>
      <c r="V392" s="504"/>
      <c r="W392" s="305">
        <v>50.37</v>
      </c>
      <c r="X392" s="505"/>
      <c r="Y392" s="231">
        <v>5.4913639070875514E-2</v>
      </c>
      <c r="Z392" s="306">
        <v>4.9281730000000001E-3</v>
      </c>
      <c r="AA392" s="231">
        <v>5.5503369999999996E-2</v>
      </c>
      <c r="AB392" s="306" t="s">
        <v>170</v>
      </c>
      <c r="AC392" s="231" t="s">
        <v>170</v>
      </c>
    </row>
    <row r="393" spans="1:29">
      <c r="A393" s="223"/>
      <c r="B393" s="223" t="s">
        <v>738</v>
      </c>
      <c r="C393" s="301" t="s">
        <v>25</v>
      </c>
      <c r="D393" s="301" t="s">
        <v>858</v>
      </c>
      <c r="E393" s="260" t="s">
        <v>864</v>
      </c>
      <c r="F393" s="225"/>
      <c r="G393" s="238"/>
      <c r="H393" s="302">
        <v>0.19</v>
      </c>
      <c r="I393" s="382">
        <v>1450.93295109</v>
      </c>
      <c r="J393" s="435">
        <v>15.851314789999963</v>
      </c>
      <c r="K393" s="382">
        <v>36.619929999999997</v>
      </c>
      <c r="L393" s="435">
        <v>606.17671299999995</v>
      </c>
      <c r="M393" s="382">
        <v>1450.93011903</v>
      </c>
      <c r="N393" s="435">
        <v>61.111129360000135</v>
      </c>
      <c r="O393" s="382">
        <v>92.762666359999997</v>
      </c>
      <c r="P393" s="435">
        <v>663.50765372000001</v>
      </c>
      <c r="Q393" s="232">
        <v>220063333.06670001</v>
      </c>
      <c r="R393" s="303">
        <v>5122726</v>
      </c>
      <c r="S393" s="232">
        <v>8057</v>
      </c>
      <c r="T393" s="304">
        <v>0.15167022907666372</v>
      </c>
      <c r="U393" s="240">
        <v>5.8207597595058829E-4</v>
      </c>
      <c r="V393" s="504"/>
      <c r="W393" s="305">
        <v>42.91</v>
      </c>
      <c r="X393" s="505"/>
      <c r="Y393" s="231">
        <v>4.6164134234444189E-2</v>
      </c>
      <c r="Z393" s="306">
        <v>-1.0361929999999998E-2</v>
      </c>
      <c r="AA393" s="231">
        <v>-7.7725340000000002E-3</v>
      </c>
      <c r="AB393" s="306">
        <v>4.1720879999999995E-2</v>
      </c>
      <c r="AC393" s="231" t="s">
        <v>170</v>
      </c>
    </row>
    <row r="394" spans="1:29">
      <c r="A394" s="223"/>
      <c r="B394" s="223" t="s">
        <v>427</v>
      </c>
      <c r="C394" s="301" t="s">
        <v>25</v>
      </c>
      <c r="D394" s="301" t="s">
        <v>379</v>
      </c>
      <c r="E394" s="260" t="s">
        <v>700</v>
      </c>
      <c r="F394" s="225"/>
      <c r="G394" s="238"/>
      <c r="H394" s="302">
        <v>0.32</v>
      </c>
      <c r="I394" s="382">
        <v>403.06450464</v>
      </c>
      <c r="J394" s="435">
        <v>-11.604707040000022</v>
      </c>
      <c r="K394" s="382">
        <v>-5.9415240000000002</v>
      </c>
      <c r="L394" s="435">
        <v>13.581942</v>
      </c>
      <c r="M394" s="382">
        <v>402.91225199999997</v>
      </c>
      <c r="N394" s="435">
        <v>45.96478423999995</v>
      </c>
      <c r="O394" s="382">
        <v>52.731560879999996</v>
      </c>
      <c r="P394" s="435">
        <v>72.006304979999996</v>
      </c>
      <c r="Q394" s="232">
        <v>13582543.815000005</v>
      </c>
      <c r="R394" s="303">
        <v>819601</v>
      </c>
      <c r="S394" s="232">
        <v>1955</v>
      </c>
      <c r="T394" s="304">
        <v>3.369818889691454E-2</v>
      </c>
      <c r="U394" s="240">
        <v>1.220977553552439E-3</v>
      </c>
      <c r="V394" s="504"/>
      <c r="W394" s="305">
        <v>16.559999999999999</v>
      </c>
      <c r="X394" s="505"/>
      <c r="Y394" s="231">
        <v>4.5893719806763288E-2</v>
      </c>
      <c r="Z394" s="306">
        <v>-9.8505160000000001E-3</v>
      </c>
      <c r="AA394" s="231">
        <v>-5.57834E-4</v>
      </c>
      <c r="AB394" s="306">
        <v>5.1634119999999999E-2</v>
      </c>
      <c r="AC394" s="231">
        <v>1.2844340000000001E-2</v>
      </c>
    </row>
    <row r="395" spans="1:29">
      <c r="A395" s="223"/>
      <c r="B395" s="223" t="s">
        <v>440</v>
      </c>
      <c r="C395" s="301" t="s">
        <v>25</v>
      </c>
      <c r="D395" s="301" t="s">
        <v>858</v>
      </c>
      <c r="E395" s="260" t="s">
        <v>886</v>
      </c>
      <c r="F395" s="225"/>
      <c r="G395" s="238"/>
      <c r="H395" s="302">
        <v>0.22</v>
      </c>
      <c r="I395" s="382">
        <v>2379.41935672</v>
      </c>
      <c r="J395" s="435">
        <v>144.05099281999969</v>
      </c>
      <c r="K395" s="382">
        <v>146.28127799999999</v>
      </c>
      <c r="L395" s="435">
        <v>651.89781800000003</v>
      </c>
      <c r="M395" s="382">
        <v>2378.1524698400003</v>
      </c>
      <c r="N395" s="435">
        <v>174.01507164000034</v>
      </c>
      <c r="O395" s="382">
        <v>177.35974143999999</v>
      </c>
      <c r="P395" s="435">
        <v>683.91173930999992</v>
      </c>
      <c r="Q395" s="232">
        <v>385804626.94549996</v>
      </c>
      <c r="R395" s="303">
        <v>14691025</v>
      </c>
      <c r="S395" s="232">
        <v>6748</v>
      </c>
      <c r="T395" s="304">
        <v>0.16214234193560856</v>
      </c>
      <c r="U395" s="240">
        <v>4.4089123914190198E-4</v>
      </c>
      <c r="V395" s="504"/>
      <c r="W395" s="305">
        <v>26.32</v>
      </c>
      <c r="X395" s="505"/>
      <c r="Y395" s="231">
        <v>4.3732940729483277E-2</v>
      </c>
      <c r="Z395" s="306">
        <v>3.1544329999999999E-3</v>
      </c>
      <c r="AA395" s="231">
        <v>4.7106750000000003E-2</v>
      </c>
      <c r="AB395" s="306">
        <v>5.3727910000000004E-2</v>
      </c>
      <c r="AC395" s="231">
        <v>4.1953310000000001E-2</v>
      </c>
    </row>
    <row r="396" spans="1:29">
      <c r="A396" s="223"/>
      <c r="B396" s="223" t="s">
        <v>141</v>
      </c>
      <c r="C396" s="301" t="s">
        <v>25</v>
      </c>
      <c r="D396" s="301" t="s">
        <v>148</v>
      </c>
      <c r="E396" s="260" t="s">
        <v>419</v>
      </c>
      <c r="F396" s="225"/>
      <c r="G396" s="238"/>
      <c r="H396" s="302">
        <v>0.28000000000000003</v>
      </c>
      <c r="I396" s="382">
        <v>364.29164864000001</v>
      </c>
      <c r="J396" s="435">
        <v>-1.7001204999999999</v>
      </c>
      <c r="K396" s="382">
        <v>2.93703</v>
      </c>
      <c r="L396" s="435">
        <v>58.167963909999997</v>
      </c>
      <c r="M396" s="382">
        <v>364.2521792</v>
      </c>
      <c r="N396" s="435">
        <v>4.988716600000024</v>
      </c>
      <c r="O396" s="382">
        <v>10.247999999999999</v>
      </c>
      <c r="P396" s="435">
        <v>65.49164845</v>
      </c>
      <c r="Q396" s="232">
        <v>8696113.8450000007</v>
      </c>
      <c r="R396" s="303">
        <v>442615</v>
      </c>
      <c r="S396" s="232">
        <v>833</v>
      </c>
      <c r="T396" s="304">
        <v>2.387129619211685E-2</v>
      </c>
      <c r="U396" s="240">
        <v>1.2671568829914195E-3</v>
      </c>
      <c r="V396" s="504"/>
      <c r="W396" s="305">
        <v>19.52</v>
      </c>
      <c r="X396" s="505"/>
      <c r="Y396" s="231">
        <v>4.3220491803278693E-2</v>
      </c>
      <c r="Z396" s="306">
        <v>-3.7097619999999997E-3</v>
      </c>
      <c r="AA396" s="231">
        <v>1.0402430000000001E-2</v>
      </c>
      <c r="AB396" s="306">
        <v>4.0910729999999999E-2</v>
      </c>
      <c r="AC396" s="231">
        <v>1.9124439999999999E-2</v>
      </c>
    </row>
    <row r="397" spans="1:29">
      <c r="A397" s="223"/>
      <c r="B397" s="223" t="s">
        <v>142</v>
      </c>
      <c r="C397" s="301" t="s">
        <v>25</v>
      </c>
      <c r="D397" s="301" t="s">
        <v>148</v>
      </c>
      <c r="E397" s="260" t="s">
        <v>420</v>
      </c>
      <c r="F397" s="225"/>
      <c r="G397" s="238"/>
      <c r="H397" s="302">
        <v>0.24</v>
      </c>
      <c r="I397" s="382">
        <v>285.20980872000001</v>
      </c>
      <c r="J397" s="435">
        <v>4.705347180000067</v>
      </c>
      <c r="K397" s="382">
        <v>11.077629999999999</v>
      </c>
      <c r="L397" s="435">
        <v>45.198958910000002</v>
      </c>
      <c r="M397" s="382">
        <v>285.20980872000001</v>
      </c>
      <c r="N397" s="435">
        <v>7.6656784499999882</v>
      </c>
      <c r="O397" s="382">
        <v>15.7552</v>
      </c>
      <c r="P397" s="435">
        <v>50.084132709999999</v>
      </c>
      <c r="Q397" s="232">
        <v>13599708.677000001</v>
      </c>
      <c r="R397" s="303">
        <v>736318</v>
      </c>
      <c r="S397" s="232">
        <v>1261</v>
      </c>
      <c r="T397" s="304">
        <v>4.7683173092939762E-2</v>
      </c>
      <c r="U397" s="240">
        <v>1.3227458301821398E-3</v>
      </c>
      <c r="V397" s="504"/>
      <c r="W397" s="305">
        <v>18.32</v>
      </c>
      <c r="X397" s="505"/>
      <c r="Y397" s="231">
        <v>2.6686954148471616E-2</v>
      </c>
      <c r="Z397" s="306">
        <v>-1.0415239999999999E-2</v>
      </c>
      <c r="AA397" s="231">
        <v>-2.4924529999999997E-2</v>
      </c>
      <c r="AB397" s="306">
        <v>2.6997840000000002E-2</v>
      </c>
      <c r="AC397" s="231">
        <v>-1.648382E-2</v>
      </c>
    </row>
    <row r="398" spans="1:29">
      <c r="A398" s="223"/>
      <c r="B398" s="223" t="s">
        <v>1214</v>
      </c>
      <c r="C398" s="301" t="s">
        <v>25</v>
      </c>
      <c r="D398" s="301" t="s">
        <v>379</v>
      </c>
      <c r="E398" s="260" t="s">
        <v>1222</v>
      </c>
      <c r="F398" s="225"/>
      <c r="G398" s="238"/>
      <c r="H398" s="302">
        <v>0.28999999999999998</v>
      </c>
      <c r="I398" s="382">
        <v>35.812569379999992</v>
      </c>
      <c r="J398" s="435">
        <v>4.067393539999995</v>
      </c>
      <c r="K398" s="382">
        <v>4.0021459999999998</v>
      </c>
      <c r="L398" s="435">
        <v>22.224612</v>
      </c>
      <c r="M398" s="382">
        <v>35.762449379999993</v>
      </c>
      <c r="N398" s="435">
        <v>4.0869092299999927</v>
      </c>
      <c r="O398" s="382">
        <v>4.0235834800000001</v>
      </c>
      <c r="P398" s="435">
        <v>23.272374160000002</v>
      </c>
      <c r="Q398" s="232">
        <v>6639260.7899999991</v>
      </c>
      <c r="R398" s="303">
        <v>265484</v>
      </c>
      <c r="S398" s="232">
        <v>182</v>
      </c>
      <c r="T398" s="304">
        <v>0.18538912189047743</v>
      </c>
      <c r="U398" s="240">
        <v>8.4765922254384225E-4</v>
      </c>
      <c r="V398" s="504"/>
      <c r="W398" s="305">
        <v>25.06</v>
      </c>
      <c r="X398" s="505"/>
      <c r="Y398" s="231">
        <v>4.8882681564245814E-2</v>
      </c>
      <c r="Z398" s="306">
        <v>5.813866E-3</v>
      </c>
      <c r="AA398" s="231">
        <v>4.6591250000000001E-2</v>
      </c>
      <c r="AB398" s="306" t="s">
        <v>170</v>
      </c>
      <c r="AC398" s="231" t="s">
        <v>170</v>
      </c>
    </row>
    <row r="399" spans="1:29">
      <c r="A399" s="223"/>
      <c r="B399" s="223" t="s">
        <v>149</v>
      </c>
      <c r="C399" s="301" t="s">
        <v>25</v>
      </c>
      <c r="D399" s="301" t="s">
        <v>148</v>
      </c>
      <c r="E399" s="260" t="s">
        <v>421</v>
      </c>
      <c r="F399" s="225"/>
      <c r="G399" s="238"/>
      <c r="H399" s="302">
        <v>0.26</v>
      </c>
      <c r="I399" s="382">
        <v>50.134177619999996</v>
      </c>
      <c r="J399" s="435">
        <v>-1.6134745600000024</v>
      </c>
      <c r="K399" s="382">
        <v>-1.2198500000000001</v>
      </c>
      <c r="L399" s="435">
        <v>-6.3881955100000001</v>
      </c>
      <c r="M399" s="382">
        <v>50.134177619999996</v>
      </c>
      <c r="N399" s="435">
        <v>-11.506152520000004</v>
      </c>
      <c r="O399" s="382">
        <v>-10.8378</v>
      </c>
      <c r="P399" s="435">
        <v>-5.4885427099999999</v>
      </c>
      <c r="Q399" s="232">
        <v>8688483.3125</v>
      </c>
      <c r="R399" s="303">
        <v>430183</v>
      </c>
      <c r="S399" s="232">
        <v>184</v>
      </c>
      <c r="T399" s="304">
        <v>0.1733045942900619</v>
      </c>
      <c r="U399" s="240">
        <v>1.0512651056124849E-3</v>
      </c>
      <c r="V399" s="504"/>
      <c r="W399" s="305">
        <v>20.07</v>
      </c>
      <c r="X399" s="505"/>
      <c r="Y399" s="231">
        <v>3.3669257598405583E-2</v>
      </c>
      <c r="Z399" s="306">
        <v>-7.0974790000000003E-3</v>
      </c>
      <c r="AA399" s="231">
        <v>-6.5274299999999999E-3</v>
      </c>
      <c r="AB399" s="306">
        <v>3.3252120000000003E-2</v>
      </c>
      <c r="AC399" s="231">
        <v>4.5691849999999999E-3</v>
      </c>
    </row>
    <row r="400" spans="1:29">
      <c r="A400" s="223"/>
      <c r="B400" s="223" t="s">
        <v>1300</v>
      </c>
      <c r="C400" s="301" t="s">
        <v>1207</v>
      </c>
      <c r="D400" s="301" t="s">
        <v>1315</v>
      </c>
      <c r="E400" s="260" t="s">
        <v>1314</v>
      </c>
      <c r="F400" s="225"/>
      <c r="G400" s="238"/>
      <c r="H400" s="302">
        <v>0.55000000000000004</v>
      </c>
      <c r="I400" s="382">
        <v>218.60364217999998</v>
      </c>
      <c r="J400" s="435">
        <v>36.339272199999989</v>
      </c>
      <c r="K400" s="382">
        <v>36.250096570000004</v>
      </c>
      <c r="L400" s="435">
        <v>218.14031680999997</v>
      </c>
      <c r="M400" s="382">
        <v>218.60364217999998</v>
      </c>
      <c r="N400" s="435">
        <v>76.661236959999982</v>
      </c>
      <c r="O400" s="382">
        <v>76.661236959999997</v>
      </c>
      <c r="P400" s="435">
        <v>259.19801278</v>
      </c>
      <c r="Q400" s="232">
        <v>44820341.084999993</v>
      </c>
      <c r="R400" s="303">
        <v>4163653</v>
      </c>
      <c r="S400" s="232">
        <v>762</v>
      </c>
      <c r="T400" s="304">
        <v>0.20503016618586148</v>
      </c>
      <c r="U400" s="240">
        <v>9.5944852808669818E-4</v>
      </c>
      <c r="V400" s="504"/>
      <c r="W400" s="305">
        <v>10.77</v>
      </c>
      <c r="X400" s="505"/>
      <c r="Y400" s="231">
        <v>4.9565923862581233E-2</v>
      </c>
      <c r="Z400" s="306">
        <v>2.4647200000000001E-3</v>
      </c>
      <c r="AA400" s="231">
        <v>4.6819140000000002E-2</v>
      </c>
      <c r="AB400" s="306" t="s">
        <v>170</v>
      </c>
      <c r="AC400" s="231" t="s">
        <v>170</v>
      </c>
    </row>
    <row r="401" spans="1:34">
      <c r="A401" s="223"/>
      <c r="B401" s="223" t="s">
        <v>604</v>
      </c>
      <c r="C401" s="301" t="s">
        <v>25</v>
      </c>
      <c r="D401" s="301" t="s">
        <v>379</v>
      </c>
      <c r="E401" s="260" t="s">
        <v>703</v>
      </c>
      <c r="F401" s="225"/>
      <c r="G401" s="238"/>
      <c r="H401" s="302">
        <v>0.28999999999999998</v>
      </c>
      <c r="I401" s="382">
        <v>3988.7063430600006</v>
      </c>
      <c r="J401" s="435">
        <v>124.77161844000005</v>
      </c>
      <c r="K401" s="382">
        <v>124.22639599999999</v>
      </c>
      <c r="L401" s="435">
        <v>1101.7620690000001</v>
      </c>
      <c r="M401" s="382">
        <v>3987.5246044800001</v>
      </c>
      <c r="N401" s="435">
        <v>261.620656</v>
      </c>
      <c r="O401" s="382">
        <v>264.56836482</v>
      </c>
      <c r="P401" s="435">
        <v>1253.5239971100002</v>
      </c>
      <c r="Q401" s="232">
        <v>214277338.56500003</v>
      </c>
      <c r="R401" s="303">
        <v>8508084</v>
      </c>
      <c r="S401" s="232">
        <v>7349</v>
      </c>
      <c r="T401" s="304">
        <v>5.3721011309299273E-2</v>
      </c>
      <c r="U401" s="240">
        <v>4.6783598134879693E-4</v>
      </c>
      <c r="V401" s="504"/>
      <c r="W401" s="305">
        <v>25.26</v>
      </c>
      <c r="X401" s="505"/>
      <c r="Y401" s="231">
        <v>5.4433887569279492E-2</v>
      </c>
      <c r="Z401" s="306">
        <v>4.7732699999999996E-3</v>
      </c>
      <c r="AA401" s="231">
        <v>5.3049670000000007E-2</v>
      </c>
      <c r="AB401" s="306">
        <v>6.1946839999999996E-2</v>
      </c>
      <c r="AC401" s="231">
        <v>4.7760009999999999E-2</v>
      </c>
    </row>
    <row r="402" spans="1:34">
      <c r="A402" s="223"/>
      <c r="B402" s="223" t="s">
        <v>375</v>
      </c>
      <c r="C402" s="301" t="s">
        <v>25</v>
      </c>
      <c r="D402" s="301" t="s">
        <v>31</v>
      </c>
      <c r="E402" s="260" t="s">
        <v>381</v>
      </c>
      <c r="F402" s="225"/>
      <c r="G402" s="238"/>
      <c r="H402" s="302">
        <v>0.2</v>
      </c>
      <c r="I402" s="382">
        <v>704.19882925000002</v>
      </c>
      <c r="J402" s="435">
        <v>-7.0627765300000904</v>
      </c>
      <c r="K402" s="382">
        <v>-3.3036460000000001</v>
      </c>
      <c r="L402" s="435">
        <v>-16.5278445</v>
      </c>
      <c r="M402" s="382">
        <v>705.3966815</v>
      </c>
      <c r="N402" s="435">
        <v>-15.752394220000028</v>
      </c>
      <c r="O402" s="382">
        <v>-11.374090000000001</v>
      </c>
      <c r="P402" s="435">
        <v>-29.96905988</v>
      </c>
      <c r="Q402" s="232">
        <v>25576907.765000008</v>
      </c>
      <c r="R402" s="303">
        <v>503983</v>
      </c>
      <c r="S402" s="232">
        <v>4187</v>
      </c>
      <c r="T402" s="304">
        <v>3.6320576948758121E-2</v>
      </c>
      <c r="U402" s="240">
        <v>5.2260166361894986E-4</v>
      </c>
      <c r="V402" s="504"/>
      <c r="W402" s="305">
        <v>50.75</v>
      </c>
      <c r="X402" s="505"/>
      <c r="Y402" s="231">
        <v>4.0079921182266012E-2</v>
      </c>
      <c r="Z402" s="306">
        <v>-5.2920420000000003E-3</v>
      </c>
      <c r="AA402" s="231">
        <v>9.6668919999999998E-3</v>
      </c>
      <c r="AB402" s="306">
        <v>4.6363839999999996E-2</v>
      </c>
      <c r="AC402" s="231">
        <v>1.677611E-2</v>
      </c>
    </row>
    <row r="403" spans="1:34">
      <c r="A403" s="223"/>
      <c r="B403" s="223" t="s">
        <v>165</v>
      </c>
      <c r="C403" s="301" t="s">
        <v>25</v>
      </c>
      <c r="D403" s="301" t="s">
        <v>31</v>
      </c>
      <c r="E403" s="260" t="s">
        <v>328</v>
      </c>
      <c r="F403" s="225"/>
      <c r="G403" s="238"/>
      <c r="H403" s="302">
        <v>0.1</v>
      </c>
      <c r="I403" s="382">
        <v>3909.6379841399998</v>
      </c>
      <c r="J403" s="435">
        <v>33.268967480000022</v>
      </c>
      <c r="K403" s="382">
        <v>56.392958</v>
      </c>
      <c r="L403" s="435">
        <v>958.35933899999998</v>
      </c>
      <c r="M403" s="382">
        <v>3910.6469321999998</v>
      </c>
      <c r="N403" s="435">
        <v>121.5275350199995</v>
      </c>
      <c r="O403" s="382">
        <v>164.07378980999999</v>
      </c>
      <c r="P403" s="435">
        <v>1069.21401227</v>
      </c>
      <c r="Q403" s="232">
        <v>160322969.66</v>
      </c>
      <c r="R403" s="303">
        <v>3568982</v>
      </c>
      <c r="S403" s="232">
        <v>9301</v>
      </c>
      <c r="T403" s="304">
        <v>4.1007113781473585E-2</v>
      </c>
      <c r="U403" s="240">
        <v>4.5418201467602648E-4</v>
      </c>
      <c r="V403" s="504"/>
      <c r="W403" s="305">
        <v>44.91</v>
      </c>
      <c r="X403" s="505"/>
      <c r="Y403" s="231">
        <v>3.4865954130483191E-2</v>
      </c>
      <c r="Z403" s="306">
        <v>-8.3903729999999996E-3</v>
      </c>
      <c r="AA403" s="231">
        <v>-3.9496460000000002E-3</v>
      </c>
      <c r="AB403" s="306">
        <v>3.4712100000000003E-2</v>
      </c>
      <c r="AC403" s="231">
        <v>-6.9618639999999992E-4</v>
      </c>
    </row>
    <row r="404" spans="1:34">
      <c r="A404" s="223"/>
      <c r="B404" s="223" t="s">
        <v>1471</v>
      </c>
      <c r="C404" s="301" t="s">
        <v>25</v>
      </c>
      <c r="D404" s="301"/>
      <c r="E404" s="260" t="s">
        <v>1482</v>
      </c>
      <c r="F404" s="225"/>
      <c r="G404" s="238"/>
      <c r="H404" s="302">
        <v>0.15</v>
      </c>
      <c r="I404" s="382">
        <v>22.643999999999998</v>
      </c>
      <c r="J404" s="435">
        <v>5.6066000000000003</v>
      </c>
      <c r="K404" s="382">
        <v>5.5171045000000003</v>
      </c>
      <c r="L404" s="435">
        <v>22.530874499999999</v>
      </c>
      <c r="M404" s="382">
        <v>22.643999999999998</v>
      </c>
      <c r="N404" s="435">
        <v>22.643999999999998</v>
      </c>
      <c r="O404" s="382">
        <v>22.643999999999998</v>
      </c>
      <c r="P404" s="435">
        <v>39.681399999999996</v>
      </c>
      <c r="Q404" s="232">
        <v>7133453.5600000015</v>
      </c>
      <c r="R404" s="303">
        <v>142070</v>
      </c>
      <c r="S404" s="232">
        <v>994</v>
      </c>
      <c r="T404" s="304">
        <v>0.31502621268327158</v>
      </c>
      <c r="U404" s="240">
        <v>6.8642949583343259E-4</v>
      </c>
      <c r="V404" s="504"/>
      <c r="W404" s="305">
        <v>50.32</v>
      </c>
      <c r="X404" s="505"/>
      <c r="Y404" s="231">
        <v>4.4009141494435605E-3</v>
      </c>
      <c r="Z404" s="306">
        <v>4.1907799999999999E-3</v>
      </c>
      <c r="AA404" s="231" t="s">
        <v>170</v>
      </c>
      <c r="AB404" s="306" t="s">
        <v>170</v>
      </c>
      <c r="AC404" s="231" t="s">
        <v>170</v>
      </c>
    </row>
    <row r="405" spans="1:34">
      <c r="A405" s="223"/>
      <c r="B405" s="223" t="s">
        <v>151</v>
      </c>
      <c r="C405" s="301" t="s">
        <v>25</v>
      </c>
      <c r="D405" s="301" t="s">
        <v>31</v>
      </c>
      <c r="E405" s="260" t="s">
        <v>331</v>
      </c>
      <c r="F405" s="225"/>
      <c r="G405" s="238"/>
      <c r="H405" s="302">
        <v>0.16</v>
      </c>
      <c r="I405" s="382">
        <v>1400.50293349</v>
      </c>
      <c r="J405" s="435">
        <v>-4.4601253700001235</v>
      </c>
      <c r="K405" s="382">
        <v>5.6626799999999999</v>
      </c>
      <c r="L405" s="435">
        <v>184.81142249999999</v>
      </c>
      <c r="M405" s="382">
        <v>1400.26285082</v>
      </c>
      <c r="N405" s="435">
        <v>-26.527066460000039</v>
      </c>
      <c r="O405" s="382">
        <v>-10.68074987</v>
      </c>
      <c r="P405" s="435">
        <v>167.74020290000001</v>
      </c>
      <c r="Q405" s="232">
        <v>65751519.345000029</v>
      </c>
      <c r="R405" s="303">
        <v>1449854</v>
      </c>
      <c r="S405" s="232">
        <v>8624</v>
      </c>
      <c r="T405" s="304">
        <v>4.6948505263855279E-2</v>
      </c>
      <c r="U405" s="240">
        <v>4.3850900416690387E-4</v>
      </c>
      <c r="V405" s="504"/>
      <c r="W405" s="305">
        <v>45.41</v>
      </c>
      <c r="X405" s="505"/>
      <c r="Y405" s="231">
        <v>3.3196916978639066E-2</v>
      </c>
      <c r="Z405" s="306">
        <v>-7.214692E-3</v>
      </c>
      <c r="AA405" s="231">
        <v>-6.7895629999999993E-3</v>
      </c>
      <c r="AB405" s="306">
        <v>3.2186220000000001E-2</v>
      </c>
      <c r="AC405" s="231">
        <v>-4.9170309999999997E-3</v>
      </c>
    </row>
    <row r="406" spans="1:34" s="355" customFormat="1">
      <c r="A406" s="223"/>
      <c r="B406" s="223" t="s">
        <v>906</v>
      </c>
      <c r="C406" s="301" t="s">
        <v>25</v>
      </c>
      <c r="D406" s="301" t="s">
        <v>379</v>
      </c>
      <c r="E406" s="260" t="s">
        <v>917</v>
      </c>
      <c r="F406" s="225"/>
      <c r="G406" s="238"/>
      <c r="H406" s="302">
        <v>0.22</v>
      </c>
      <c r="I406" s="382">
        <v>476.95390007999998</v>
      </c>
      <c r="J406" s="435">
        <v>29.264638129999934</v>
      </c>
      <c r="K406" s="382">
        <v>39.045597000000001</v>
      </c>
      <c r="L406" s="435">
        <v>168.142112</v>
      </c>
      <c r="M406" s="382">
        <v>476.95390007999998</v>
      </c>
      <c r="N406" s="435">
        <v>87.364874870000008</v>
      </c>
      <c r="O406" s="382">
        <v>98.839446440000003</v>
      </c>
      <c r="P406" s="435">
        <v>227.23433558000002</v>
      </c>
      <c r="Q406" s="232">
        <v>50846446.894499995</v>
      </c>
      <c r="R406" s="303">
        <v>1042094</v>
      </c>
      <c r="S406" s="232">
        <v>2831</v>
      </c>
      <c r="T406" s="304">
        <v>0.10660662778094794</v>
      </c>
      <c r="U406" s="240">
        <v>9.1416715573692912E-4</v>
      </c>
      <c r="V406" s="504"/>
      <c r="W406" s="305">
        <v>48.44</v>
      </c>
      <c r="X406" s="505"/>
      <c r="Y406" s="231">
        <v>4.3559042113955407E-2</v>
      </c>
      <c r="Z406" s="306">
        <v>-1.762234E-2</v>
      </c>
      <c r="AA406" s="231">
        <v>-2.525937E-2</v>
      </c>
      <c r="AB406" s="306">
        <v>2.7432479999999999E-2</v>
      </c>
      <c r="AC406" s="231" t="s">
        <v>170</v>
      </c>
      <c r="AD406" s="248"/>
      <c r="AH406" s="400"/>
    </row>
    <row r="407" spans="1:34" s="355" customFormat="1" ht="15.5">
      <c r="A407" s="352"/>
      <c r="B407" s="352" t="s">
        <v>234</v>
      </c>
      <c r="C407" s="394"/>
      <c r="D407" s="367"/>
      <c r="E407" s="394"/>
      <c r="F407" s="479"/>
      <c r="G407" s="238"/>
      <c r="H407" s="479"/>
      <c r="I407" s="479"/>
      <c r="J407" s="479"/>
      <c r="K407" s="479"/>
      <c r="L407" s="479"/>
      <c r="M407" s="354"/>
      <c r="N407" s="354"/>
      <c r="O407" s="500"/>
      <c r="P407" s="500"/>
      <c r="Q407" s="354"/>
      <c r="R407" s="354"/>
      <c r="S407" s="354"/>
      <c r="T407" s="354"/>
      <c r="U407" s="354"/>
      <c r="V407" s="461"/>
      <c r="W407" s="354"/>
      <c r="X407" s="461"/>
      <c r="Y407" s="354"/>
      <c r="Z407" s="489"/>
      <c r="AA407" s="489"/>
      <c r="AB407" s="489"/>
      <c r="AC407" s="489"/>
      <c r="AD407" s="248"/>
      <c r="AH407" s="400"/>
    </row>
    <row r="408" spans="1:34" s="355" customFormat="1">
      <c r="A408" s="223"/>
      <c r="B408" s="223" t="s">
        <v>755</v>
      </c>
      <c r="C408" s="301" t="s">
        <v>25</v>
      </c>
      <c r="D408" s="301" t="s">
        <v>110</v>
      </c>
      <c r="E408" s="260" t="s">
        <v>758</v>
      </c>
      <c r="F408" s="225"/>
      <c r="G408" s="238"/>
      <c r="H408" s="302">
        <v>0.19</v>
      </c>
      <c r="I408" s="382">
        <v>455.03429948000002</v>
      </c>
      <c r="J408" s="435">
        <v>-0.58735959999996423</v>
      </c>
      <c r="K408" s="382">
        <v>14.353815000000001</v>
      </c>
      <c r="L408" s="435">
        <v>170.58648400000001</v>
      </c>
      <c r="M408" s="382">
        <v>454.56664948000002</v>
      </c>
      <c r="N408" s="435">
        <v>13.439490400000036</v>
      </c>
      <c r="O408" s="382">
        <v>27.591349999999998</v>
      </c>
      <c r="P408" s="435">
        <v>145.72989992000001</v>
      </c>
      <c r="Q408" s="232">
        <v>23570883.559999999</v>
      </c>
      <c r="R408" s="303">
        <v>246235</v>
      </c>
      <c r="S408" s="232">
        <v>2768</v>
      </c>
      <c r="T408" s="304">
        <v>5.1800234810729914E-2</v>
      </c>
      <c r="U408" s="240">
        <v>8.8175796097454771E-4</v>
      </c>
      <c r="V408" s="504"/>
      <c r="W408" s="305">
        <v>93.53</v>
      </c>
      <c r="X408" s="505"/>
      <c r="Y408" s="231">
        <v>3.1683320859617239E-2</v>
      </c>
      <c r="Z408" s="306">
        <v>-1.6879640000000001E-2</v>
      </c>
      <c r="AA408" s="231">
        <v>-9.8722960000000009E-3</v>
      </c>
      <c r="AB408" s="306">
        <v>3.4509629999999999E-2</v>
      </c>
      <c r="AC408" s="231" t="s">
        <v>170</v>
      </c>
      <c r="AD408" s="248"/>
      <c r="AH408" s="400"/>
    </row>
    <row r="409" spans="1:34" s="355" customFormat="1">
      <c r="A409" s="223"/>
      <c r="B409" s="223" t="s">
        <v>1337</v>
      </c>
      <c r="C409" s="301" t="s">
        <v>25</v>
      </c>
      <c r="D409" s="301" t="s">
        <v>110</v>
      </c>
      <c r="E409" s="260" t="s">
        <v>1350</v>
      </c>
      <c r="F409" s="225"/>
      <c r="G409" s="238"/>
      <c r="H409" s="302">
        <v>0.18</v>
      </c>
      <c r="I409" s="382">
        <v>5.9371299999999998</v>
      </c>
      <c r="J409" s="435">
        <v>1.8498399999999999</v>
      </c>
      <c r="K409" s="382">
        <v>1.974572</v>
      </c>
      <c r="L409" s="435">
        <v>6.0470689999999996</v>
      </c>
      <c r="M409" s="382">
        <v>5.9371299999999998</v>
      </c>
      <c r="N409" s="435">
        <v>4.4432799999999997</v>
      </c>
      <c r="O409" s="382">
        <v>4.4771799999999997</v>
      </c>
      <c r="P409" s="435">
        <v>8.5805900000000008</v>
      </c>
      <c r="Q409" s="232">
        <v>2184852.69</v>
      </c>
      <c r="R409" s="303">
        <v>22122</v>
      </c>
      <c r="S409" s="232">
        <v>112</v>
      </c>
      <c r="T409" s="304">
        <v>0.36799812198823334</v>
      </c>
      <c r="U409" s="240">
        <v>1.2472896489268E-3</v>
      </c>
      <c r="V409" s="504"/>
      <c r="W409" s="305">
        <v>97.17</v>
      </c>
      <c r="X409" s="505"/>
      <c r="Y409" s="231">
        <v>1.4261387259442215E-2</v>
      </c>
      <c r="Z409" s="306">
        <v>-1.8486119999999998E-2</v>
      </c>
      <c r="AA409" s="231" t="s">
        <v>170</v>
      </c>
      <c r="AB409" s="306" t="s">
        <v>170</v>
      </c>
      <c r="AC409" s="231" t="s">
        <v>170</v>
      </c>
      <c r="AD409" s="248"/>
      <c r="AH409" s="400"/>
    </row>
    <row r="410" spans="1:34" s="355" customFormat="1">
      <c r="A410" s="223"/>
      <c r="B410" s="223" t="s">
        <v>942</v>
      </c>
      <c r="C410" s="301" t="s">
        <v>1206</v>
      </c>
      <c r="D410" s="301" t="s">
        <v>858</v>
      </c>
      <c r="E410" s="260" t="s">
        <v>1161</v>
      </c>
      <c r="F410" s="225"/>
      <c r="G410" s="238"/>
      <c r="H410" s="302">
        <v>0.99</v>
      </c>
      <c r="I410" s="382">
        <v>2.50907334</v>
      </c>
      <c r="J410" s="435">
        <v>0.27305253999999957</v>
      </c>
      <c r="K410" s="382">
        <v>0</v>
      </c>
      <c r="L410" s="435">
        <v>0.99915799999999999</v>
      </c>
      <c r="M410" s="382">
        <v>2.50907334</v>
      </c>
      <c r="N410" s="435">
        <v>0.28810267999999972</v>
      </c>
      <c r="O410" s="382">
        <v>0</v>
      </c>
      <c r="P410" s="435">
        <v>1.01552066</v>
      </c>
      <c r="Q410" s="232">
        <v>807264.06</v>
      </c>
      <c r="R410" s="303">
        <v>36225</v>
      </c>
      <c r="S410" s="232">
        <v>121</v>
      </c>
      <c r="T410" s="304">
        <v>0.32173792895188952</v>
      </c>
      <c r="U410" s="240">
        <v>2.9376150161685138E-3</v>
      </c>
      <c r="V410" s="504"/>
      <c r="W410" s="305">
        <v>23.28</v>
      </c>
      <c r="X410" s="505"/>
      <c r="Y410" s="231">
        <v>9.4725085910652915E-3</v>
      </c>
      <c r="Z410" s="306">
        <v>0.11923080000000001</v>
      </c>
      <c r="AA410" s="231">
        <v>0.25006660000000003</v>
      </c>
      <c r="AB410" s="306" t="s">
        <v>170</v>
      </c>
      <c r="AC410" s="231" t="s">
        <v>170</v>
      </c>
      <c r="AD410" s="248"/>
      <c r="AH410" s="400"/>
    </row>
    <row r="411" spans="1:34" s="355" customFormat="1">
      <c r="A411" s="223"/>
      <c r="B411" s="223" t="s">
        <v>1409</v>
      </c>
      <c r="C411" s="301" t="s">
        <v>1207</v>
      </c>
      <c r="D411" s="301" t="s">
        <v>1427</v>
      </c>
      <c r="E411" s="260" t="s">
        <v>1422</v>
      </c>
      <c r="F411" s="225"/>
      <c r="G411" s="238"/>
      <c r="H411" s="302">
        <v>0.95</v>
      </c>
      <c r="I411" s="382">
        <v>3.3649134899999997</v>
      </c>
      <c r="J411" s="435">
        <v>0.2957840499999998</v>
      </c>
      <c r="K411" s="382">
        <v>0.315081</v>
      </c>
      <c r="L411" s="435">
        <v>2.3564829999999999</v>
      </c>
      <c r="M411" s="382">
        <v>2.2588701799999997</v>
      </c>
      <c r="N411" s="435">
        <v>0.45515749999999955</v>
      </c>
      <c r="O411" s="382">
        <v>0.43114493999999998</v>
      </c>
      <c r="P411" s="435">
        <v>2.3713924300000002</v>
      </c>
      <c r="Q411" s="232">
        <v>736238.75</v>
      </c>
      <c r="R411" s="303">
        <v>37586</v>
      </c>
      <c r="S411" s="232">
        <v>34</v>
      </c>
      <c r="T411" s="304">
        <v>0.2187987156840695</v>
      </c>
      <c r="U411" s="240">
        <v>1.5023880823970416E-3</v>
      </c>
      <c r="V411" s="504"/>
      <c r="W411" s="305">
        <v>19.55</v>
      </c>
      <c r="X411" s="505"/>
      <c r="Y411" s="231">
        <v>5.2173913043478258E-2</v>
      </c>
      <c r="Z411" s="306">
        <v>-1.1241559999999999E-2</v>
      </c>
      <c r="AA411" s="231" t="s">
        <v>170</v>
      </c>
      <c r="AB411" s="306" t="s">
        <v>170</v>
      </c>
      <c r="AC411" s="231" t="s">
        <v>170</v>
      </c>
      <c r="AD411" s="248"/>
      <c r="AH411" s="400"/>
    </row>
    <row r="412" spans="1:34" s="355" customFormat="1">
      <c r="A412" s="223"/>
      <c r="B412" s="223" t="s">
        <v>1465</v>
      </c>
      <c r="C412" s="301" t="s">
        <v>1206</v>
      </c>
      <c r="D412" s="301"/>
      <c r="E412" s="260" t="s">
        <v>1467</v>
      </c>
      <c r="F412" s="225"/>
      <c r="G412" s="238"/>
      <c r="H412" s="302">
        <v>0.76</v>
      </c>
      <c r="I412" s="382">
        <v>0.19980000000000001</v>
      </c>
      <c r="J412" s="435">
        <v>-2.0000000000000001E-4</v>
      </c>
      <c r="K412" s="382">
        <v>0</v>
      </c>
      <c r="L412" s="435">
        <v>0.2</v>
      </c>
      <c r="M412" s="382">
        <v>0.19980000000000001</v>
      </c>
      <c r="N412" s="435">
        <v>-2.3E-3</v>
      </c>
      <c r="O412" s="382">
        <v>0</v>
      </c>
      <c r="P412" s="435">
        <v>0.2021</v>
      </c>
      <c r="Q412" s="232">
        <v>2001</v>
      </c>
      <c r="R412" s="303">
        <v>100</v>
      </c>
      <c r="S412" s="232">
        <v>1</v>
      </c>
      <c r="T412" s="304">
        <v>1.0015015015015016E-2</v>
      </c>
      <c r="U412" s="240">
        <v>5.8671417349806755E-3</v>
      </c>
      <c r="V412" s="504"/>
      <c r="W412" s="305">
        <v>20.010000000000002</v>
      </c>
      <c r="X412" s="505"/>
      <c r="Y412" s="231">
        <v>1.2867516241879061E-2</v>
      </c>
      <c r="Z412" s="306" t="s">
        <v>170</v>
      </c>
      <c r="AA412" s="231" t="s">
        <v>170</v>
      </c>
      <c r="AB412" s="306" t="s">
        <v>170</v>
      </c>
      <c r="AC412" s="231" t="s">
        <v>170</v>
      </c>
      <c r="AD412" s="248"/>
      <c r="AH412" s="400"/>
    </row>
    <row r="413" spans="1:34" s="355" customFormat="1">
      <c r="A413" s="223"/>
      <c r="B413" s="223" t="s">
        <v>1464</v>
      </c>
      <c r="C413" s="301" t="s">
        <v>1206</v>
      </c>
      <c r="D413" s="301"/>
      <c r="E413" s="260" t="s">
        <v>1466</v>
      </c>
      <c r="F413" s="225"/>
      <c r="G413" s="238"/>
      <c r="H413" s="302">
        <v>0.56999999999999995</v>
      </c>
      <c r="I413" s="382">
        <v>0.1988</v>
      </c>
      <c r="J413" s="524">
        <v>-1.999999999999971E-3</v>
      </c>
      <c r="K413" s="382">
        <v>0</v>
      </c>
      <c r="L413" s="435">
        <v>0.2</v>
      </c>
      <c r="M413" s="382">
        <v>0.1988</v>
      </c>
      <c r="N413" s="435">
        <v>-1.6000000000000001E-3</v>
      </c>
      <c r="O413" s="382">
        <v>0</v>
      </c>
      <c r="P413" s="435">
        <v>0.20039999999999999</v>
      </c>
      <c r="Q413" s="232">
        <v>0</v>
      </c>
      <c r="R413" s="303">
        <v>0</v>
      </c>
      <c r="S413" s="232" t="s">
        <v>1201</v>
      </c>
      <c r="T413" s="304">
        <v>0</v>
      </c>
      <c r="U413" s="240">
        <v>3.0163758652223616E-3</v>
      </c>
      <c r="V413" s="504"/>
      <c r="W413" s="305">
        <v>0</v>
      </c>
      <c r="X413" s="505"/>
      <c r="Y413" s="231" t="s">
        <v>170</v>
      </c>
      <c r="Z413" s="306" t="s">
        <v>170</v>
      </c>
      <c r="AA413" s="231" t="s">
        <v>170</v>
      </c>
      <c r="AB413" s="306" t="s">
        <v>170</v>
      </c>
      <c r="AC413" s="231" t="s">
        <v>170</v>
      </c>
      <c r="AD413" s="248"/>
      <c r="AH413" s="400"/>
    </row>
    <row r="414" spans="1:34" s="355" customFormat="1">
      <c r="A414" s="223"/>
      <c r="B414" s="223" t="s">
        <v>621</v>
      </c>
      <c r="C414" s="301" t="s">
        <v>1207</v>
      </c>
      <c r="D414" s="301" t="s">
        <v>379</v>
      </c>
      <c r="E414" s="260" t="s">
        <v>1240</v>
      </c>
      <c r="F414" s="225"/>
      <c r="G414" s="238"/>
      <c r="H414" s="302">
        <v>0.95</v>
      </c>
      <c r="I414" s="382">
        <v>291.59197673999995</v>
      </c>
      <c r="J414" s="435">
        <v>-5.4650625000000597</v>
      </c>
      <c r="K414" s="382">
        <v>2.637035</v>
      </c>
      <c r="L414" s="435">
        <v>89.932092999999995</v>
      </c>
      <c r="M414" s="382">
        <v>290.79034462999999</v>
      </c>
      <c r="N414" s="435">
        <v>-4.9568420500000121</v>
      </c>
      <c r="O414" s="382">
        <v>5.2318412900000002</v>
      </c>
      <c r="P414" s="435">
        <v>93.009876250000005</v>
      </c>
      <c r="Q414" s="232">
        <v>11533099.635000002</v>
      </c>
      <c r="R414" s="303">
        <v>1099752</v>
      </c>
      <c r="S414" s="232">
        <v>3072</v>
      </c>
      <c r="T414" s="304">
        <v>3.9552184404866436E-2</v>
      </c>
      <c r="U414" s="240">
        <v>2.1596909070267785E-3</v>
      </c>
      <c r="V414" s="504"/>
      <c r="W414" s="305">
        <v>10.37</v>
      </c>
      <c r="X414" s="505"/>
      <c r="Y414" s="231">
        <v>6.3645130183220835E-2</v>
      </c>
      <c r="Z414" s="306">
        <v>-2.2123430000000003E-2</v>
      </c>
      <c r="AA414" s="231">
        <v>1.1243590000000001E-2</v>
      </c>
      <c r="AB414" s="306">
        <v>8.0659250000000002E-2</v>
      </c>
      <c r="AC414" s="231">
        <v>4.1784160000000001E-2</v>
      </c>
      <c r="AD414" s="248"/>
      <c r="AH414" s="400"/>
    </row>
    <row r="415" spans="1:34" s="355" customFormat="1">
      <c r="A415" s="223"/>
      <c r="B415" s="223" t="s">
        <v>1446</v>
      </c>
      <c r="C415" s="301" t="s">
        <v>1207</v>
      </c>
      <c r="D415" s="301" t="s">
        <v>1460</v>
      </c>
      <c r="E415" s="260" t="s">
        <v>1454</v>
      </c>
      <c r="F415" s="225"/>
      <c r="G415" s="238"/>
      <c r="H415" s="302">
        <v>0.5</v>
      </c>
      <c r="I415" s="382">
        <v>577.67406592000009</v>
      </c>
      <c r="J415" s="435">
        <v>13.293319200000047</v>
      </c>
      <c r="K415" s="382">
        <v>13.278994000000001</v>
      </c>
      <c r="L415" s="435">
        <v>70.737566999999999</v>
      </c>
      <c r="M415" s="382">
        <v>3.3600000000000003</v>
      </c>
      <c r="N415" s="435">
        <v>0.9975000000000005</v>
      </c>
      <c r="O415" s="382">
        <v>1.008</v>
      </c>
      <c r="P415" s="435">
        <v>4.0514999999999999</v>
      </c>
      <c r="Q415" s="232">
        <v>340724.32999999996</v>
      </c>
      <c r="R415" s="303">
        <v>303535</v>
      </c>
      <c r="S415" s="232">
        <v>5</v>
      </c>
      <c r="T415" s="304">
        <v>5.8982106018099412E-4</v>
      </c>
      <c r="U415" s="240">
        <v>4.691990608848071E-3</v>
      </c>
      <c r="V415" s="504"/>
      <c r="W415" s="305">
        <v>1.125</v>
      </c>
      <c r="X415" s="505"/>
      <c r="Y415" s="231">
        <v>3.3786666666666666E-2</v>
      </c>
      <c r="Z415" s="306">
        <v>4.0484309999999999E-3</v>
      </c>
      <c r="AA415" s="231" t="s">
        <v>170</v>
      </c>
      <c r="AB415" s="306" t="s">
        <v>170</v>
      </c>
      <c r="AC415" s="231" t="s">
        <v>170</v>
      </c>
      <c r="AD415" s="248"/>
      <c r="AH415" s="400"/>
    </row>
    <row r="416" spans="1:34">
      <c r="A416" s="223"/>
      <c r="B416" s="223" t="s">
        <v>610</v>
      </c>
      <c r="C416" s="301" t="s">
        <v>25</v>
      </c>
      <c r="D416" s="301" t="s">
        <v>858</v>
      </c>
      <c r="E416" s="260" t="s">
        <v>877</v>
      </c>
      <c r="F416" s="225"/>
      <c r="G416" s="238"/>
      <c r="H416" s="302">
        <v>0.39</v>
      </c>
      <c r="I416" s="382">
        <v>193.77715239999998</v>
      </c>
      <c r="J416" s="435">
        <v>2.6915191999999881</v>
      </c>
      <c r="K416" s="382">
        <v>7.1552629999999997</v>
      </c>
      <c r="L416" s="435">
        <v>-14.380893</v>
      </c>
      <c r="M416" s="382">
        <v>193.54820770999999</v>
      </c>
      <c r="N416" s="435">
        <v>-4.0040956900000273</v>
      </c>
      <c r="O416" s="382">
        <v>1.5704</v>
      </c>
      <c r="P416" s="435">
        <v>-36.418861210000003</v>
      </c>
      <c r="Q416" s="232">
        <v>11718355.663583996</v>
      </c>
      <c r="R416" s="303">
        <v>589862</v>
      </c>
      <c r="S416" s="232">
        <v>785</v>
      </c>
      <c r="T416" s="304">
        <v>6.0473360860390048E-2</v>
      </c>
      <c r="U416" s="240">
        <v>1.3166141993677485E-3</v>
      </c>
      <c r="V416" s="504"/>
      <c r="W416" s="305">
        <v>19.63</v>
      </c>
      <c r="X416" s="505"/>
      <c r="Y416" s="231">
        <v>4.3313907284768215E-2</v>
      </c>
      <c r="Z416" s="306">
        <v>-2.2410359999999997E-2</v>
      </c>
      <c r="AA416" s="231">
        <v>-1.5664029999999999E-2</v>
      </c>
      <c r="AB416" s="306">
        <v>2.6182029999999998E-2</v>
      </c>
      <c r="AC416" s="231">
        <v>-1.8980399999999998E-2</v>
      </c>
    </row>
    <row r="417" spans="1:34">
      <c r="A417" s="223"/>
      <c r="B417" s="223" t="s">
        <v>710</v>
      </c>
      <c r="C417" s="301" t="s">
        <v>1207</v>
      </c>
      <c r="D417" s="301" t="s">
        <v>379</v>
      </c>
      <c r="E417" s="260" t="s">
        <v>1238</v>
      </c>
      <c r="F417" s="225"/>
      <c r="G417" s="238"/>
      <c r="H417" s="302">
        <v>0.59</v>
      </c>
      <c r="I417" s="382">
        <v>55.627883479999994</v>
      </c>
      <c r="J417" s="435">
        <v>2.1225025599999952</v>
      </c>
      <c r="K417" s="382">
        <v>2.652266</v>
      </c>
      <c r="L417" s="435">
        <v>17.830293000000001</v>
      </c>
      <c r="M417" s="382">
        <v>55.135106519999994</v>
      </c>
      <c r="N417" s="435">
        <v>6.0413063400000038</v>
      </c>
      <c r="O417" s="382">
        <v>6.2073507599999997</v>
      </c>
      <c r="P417" s="435">
        <v>21.480051379999999</v>
      </c>
      <c r="Q417" s="232">
        <v>3801041.09</v>
      </c>
      <c r="R417" s="303">
        <v>428700</v>
      </c>
      <c r="S417" s="232">
        <v>288</v>
      </c>
      <c r="T417" s="304">
        <v>6.8329780897858461E-2</v>
      </c>
      <c r="U417" s="240">
        <v>3.0432877567021497E-3</v>
      </c>
      <c r="V417" s="504"/>
      <c r="W417" s="305">
        <v>8.84</v>
      </c>
      <c r="X417" s="505"/>
      <c r="Y417" s="231">
        <v>5.7692307692307696E-2</v>
      </c>
      <c r="Z417" s="306">
        <v>-3.9464909999999999E-3</v>
      </c>
      <c r="AA417" s="231">
        <v>5.3264769999999996E-2</v>
      </c>
      <c r="AB417" s="306">
        <v>8.2327189999999995E-2</v>
      </c>
      <c r="AC417" s="231">
        <v>2.9540449999999999E-2</v>
      </c>
    </row>
    <row r="418" spans="1:34">
      <c r="A418" s="223"/>
      <c r="B418" s="223" t="s">
        <v>1442</v>
      </c>
      <c r="C418" s="301" t="s">
        <v>1206</v>
      </c>
      <c r="D418" s="301" t="s">
        <v>1459</v>
      </c>
      <c r="E418" s="260" t="s">
        <v>1451</v>
      </c>
      <c r="F418" s="225"/>
      <c r="G418" s="238"/>
      <c r="H418" s="302">
        <v>0.69</v>
      </c>
      <c r="I418" s="382">
        <v>0.94826245999999992</v>
      </c>
      <c r="J418" s="435">
        <v>-2.2422930000000053E-2</v>
      </c>
      <c r="K418" s="382">
        <v>0</v>
      </c>
      <c r="L418" s="435">
        <v>0.97822273999999998</v>
      </c>
      <c r="M418" s="382">
        <v>0.81703999999999999</v>
      </c>
      <c r="N418" s="435">
        <v>0.28189999999999998</v>
      </c>
      <c r="O418" s="382">
        <v>0.2918</v>
      </c>
      <c r="P418" s="435">
        <v>1.1382399999999999</v>
      </c>
      <c r="Q418" s="232">
        <v>261388.75999999998</v>
      </c>
      <c r="R418" s="303">
        <v>8849</v>
      </c>
      <c r="S418" s="232">
        <v>19</v>
      </c>
      <c r="T418" s="304">
        <v>0.27565022451695492</v>
      </c>
      <c r="U418" s="240">
        <v>1.0203322818370662E-3</v>
      </c>
      <c r="V418" s="504"/>
      <c r="W418" s="305">
        <v>29.18</v>
      </c>
      <c r="X418" s="505"/>
      <c r="Y418" s="231">
        <v>0</v>
      </c>
      <c r="Z418" s="306">
        <v>-2.570952E-2</v>
      </c>
      <c r="AA418" s="231" t="s">
        <v>170</v>
      </c>
      <c r="AB418" s="306" t="s">
        <v>170</v>
      </c>
      <c r="AC418" s="231" t="s">
        <v>170</v>
      </c>
    </row>
    <row r="419" spans="1:34">
      <c r="A419" s="223"/>
      <c r="B419" s="223" t="s">
        <v>941</v>
      </c>
      <c r="C419" s="301" t="s">
        <v>25</v>
      </c>
      <c r="D419" s="301" t="s">
        <v>858</v>
      </c>
      <c r="E419" s="260" t="s">
        <v>1264</v>
      </c>
      <c r="F419" s="225"/>
      <c r="G419" s="238"/>
      <c r="H419" s="302">
        <v>0.99</v>
      </c>
      <c r="I419" s="382">
        <v>3.31804977</v>
      </c>
      <c r="J419" s="435">
        <v>-1.3045056999999998</v>
      </c>
      <c r="K419" s="382">
        <v>-0.87865099999999996</v>
      </c>
      <c r="L419" s="435">
        <v>0.98752499999999999</v>
      </c>
      <c r="M419" s="382">
        <v>3.31804977</v>
      </c>
      <c r="N419" s="435">
        <v>0.51899379000000001</v>
      </c>
      <c r="O419" s="382">
        <v>0.82950000000000002</v>
      </c>
      <c r="P419" s="435">
        <v>2.67305598</v>
      </c>
      <c r="Q419" s="232">
        <v>2610028.6700000004</v>
      </c>
      <c r="R419" s="303">
        <v>147963</v>
      </c>
      <c r="S419" s="232">
        <v>60</v>
      </c>
      <c r="T419" s="304">
        <v>0.78661528636443578</v>
      </c>
      <c r="U419" s="240">
        <v>2.811248646924338E-3</v>
      </c>
      <c r="V419" s="504"/>
      <c r="W419" s="305">
        <v>16.510000000000002</v>
      </c>
      <c r="X419" s="505"/>
      <c r="Y419" s="231">
        <v>6.4501514233797691E-3</v>
      </c>
      <c r="Z419" s="306">
        <v>-0.1085313</v>
      </c>
      <c r="AA419" s="231">
        <v>-0.1859131</v>
      </c>
      <c r="AB419" s="306" t="s">
        <v>170</v>
      </c>
      <c r="AC419" s="231" t="s">
        <v>170</v>
      </c>
    </row>
    <row r="420" spans="1:34">
      <c r="A420" s="223"/>
      <c r="B420" s="223" t="s">
        <v>632</v>
      </c>
      <c r="C420" s="301" t="s">
        <v>25</v>
      </c>
      <c r="D420" s="301" t="s">
        <v>858</v>
      </c>
      <c r="E420" s="260" t="s">
        <v>872</v>
      </c>
      <c r="F420" s="225"/>
      <c r="G420" s="238"/>
      <c r="H420" s="302">
        <v>0.22</v>
      </c>
      <c r="I420" s="382">
        <v>80.063607329999996</v>
      </c>
      <c r="J420" s="435">
        <v>-50.981787180000005</v>
      </c>
      <c r="K420" s="382">
        <v>-44.914468999999997</v>
      </c>
      <c r="L420" s="435">
        <v>-68.059466</v>
      </c>
      <c r="M420" s="382">
        <v>79.91270154</v>
      </c>
      <c r="N420" s="435">
        <v>-2.9340883799999951</v>
      </c>
      <c r="O420" s="382">
        <v>0.95760000000000001</v>
      </c>
      <c r="P420" s="435">
        <v>-22.388064419999989</v>
      </c>
      <c r="Q420" s="232">
        <v>61971393.060000002</v>
      </c>
      <c r="R420" s="303">
        <v>5067146</v>
      </c>
      <c r="S420" s="232">
        <v>1086</v>
      </c>
      <c r="T420" s="304">
        <v>0.77402699087203375</v>
      </c>
      <c r="U420" s="240">
        <v>1.6115669538107828E-3</v>
      </c>
      <c r="V420" s="504"/>
      <c r="W420" s="305">
        <v>11.97</v>
      </c>
      <c r="X420" s="505"/>
      <c r="Y420" s="231">
        <v>4.1436340852130327E-2</v>
      </c>
      <c r="Z420" s="306">
        <v>-4.924543E-2</v>
      </c>
      <c r="AA420" s="231">
        <v>-8.2101670000000002E-2</v>
      </c>
      <c r="AB420" s="306">
        <v>-9.7180040000000006E-3</v>
      </c>
      <c r="AC420" s="231">
        <v>-9.5380319999999991E-2</v>
      </c>
    </row>
    <row r="421" spans="1:34" s="355" customFormat="1">
      <c r="A421" s="223"/>
      <c r="B421" s="223" t="s">
        <v>827</v>
      </c>
      <c r="C421" s="301" t="s">
        <v>1207</v>
      </c>
      <c r="D421" s="301" t="s">
        <v>436</v>
      </c>
      <c r="E421" s="260" t="s">
        <v>1054</v>
      </c>
      <c r="F421" s="225"/>
      <c r="G421" s="238"/>
      <c r="H421" s="302">
        <v>0.5</v>
      </c>
      <c r="I421" s="382">
        <v>4.7740161600000004</v>
      </c>
      <c r="J421" s="435">
        <v>0.22629401999999954</v>
      </c>
      <c r="K421" s="382">
        <v>0.25022875</v>
      </c>
      <c r="L421" s="435">
        <v>2.2826183799999997</v>
      </c>
      <c r="M421" s="382">
        <v>4.7740161600000004</v>
      </c>
      <c r="N421" s="435">
        <v>0.22006720000000018</v>
      </c>
      <c r="O421" s="382">
        <v>0.25080047999999999</v>
      </c>
      <c r="P421" s="435">
        <v>2.2831563400000001</v>
      </c>
      <c r="Q421" s="232">
        <v>252596.86000000002</v>
      </c>
      <c r="R421" s="303">
        <v>5064</v>
      </c>
      <c r="S421" s="232">
        <v>19</v>
      </c>
      <c r="T421" s="304">
        <v>5.2910767692080876E-2</v>
      </c>
      <c r="U421" s="240">
        <v>1.223808584696863E-3</v>
      </c>
      <c r="V421" s="504"/>
      <c r="W421" s="305">
        <v>50.04</v>
      </c>
      <c r="X421" s="505"/>
      <c r="Y421" s="231">
        <v>4.1625239808153476E-2</v>
      </c>
      <c r="Z421" s="306">
        <v>-2.0501449999999997E-3</v>
      </c>
      <c r="AA421" s="231">
        <v>1.8069720000000001E-2</v>
      </c>
      <c r="AB421" s="306">
        <v>5.0638550000000004E-2</v>
      </c>
      <c r="AC421" s="231" t="s">
        <v>170</v>
      </c>
      <c r="AD421" s="248"/>
      <c r="AH421" s="400"/>
    </row>
    <row r="422" spans="1:34" s="355" customFormat="1">
      <c r="A422" s="223"/>
      <c r="B422" s="223" t="s">
        <v>346</v>
      </c>
      <c r="C422" s="301" t="s">
        <v>25</v>
      </c>
      <c r="D422" s="301" t="s">
        <v>110</v>
      </c>
      <c r="E422" s="260" t="s">
        <v>368</v>
      </c>
      <c r="F422" s="225"/>
      <c r="G422" s="238"/>
      <c r="H422" s="302">
        <v>0.26</v>
      </c>
      <c r="I422" s="382">
        <v>338.71205183999996</v>
      </c>
      <c r="J422" s="435">
        <v>-9.0709446400000449</v>
      </c>
      <c r="K422" s="382">
        <v>6.2885390000000001</v>
      </c>
      <c r="L422" s="435">
        <v>65.011741999999998</v>
      </c>
      <c r="M422" s="382">
        <v>338.59058919</v>
      </c>
      <c r="N422" s="435">
        <v>-3.2647219600000383</v>
      </c>
      <c r="O422" s="382">
        <v>11.319100000000001</v>
      </c>
      <c r="P422" s="435">
        <v>70.098522670000023</v>
      </c>
      <c r="Q422" s="232">
        <v>14113842.094999999</v>
      </c>
      <c r="R422" s="303">
        <v>157372</v>
      </c>
      <c r="S422" s="232">
        <v>1356</v>
      </c>
      <c r="T422" s="304">
        <v>4.1669146457378091E-2</v>
      </c>
      <c r="U422" s="240">
        <v>1.4381733838546933E-3</v>
      </c>
      <c r="V422" s="504"/>
      <c r="W422" s="305">
        <v>87.07</v>
      </c>
      <c r="X422" s="505"/>
      <c r="Y422" s="231">
        <v>4.5769220167681181E-2</v>
      </c>
      <c r="Z422" s="306">
        <v>-2.2187579999999998E-2</v>
      </c>
      <c r="AA422" s="231">
        <v>-1.3887320000000002E-2</v>
      </c>
      <c r="AB422" s="306">
        <v>4.539605E-2</v>
      </c>
      <c r="AC422" s="231">
        <v>-7.8355990000000004E-3</v>
      </c>
      <c r="AD422" s="248"/>
      <c r="AH422" s="400"/>
    </row>
    <row r="423" spans="1:34" s="355" customFormat="1">
      <c r="A423" s="223"/>
      <c r="B423" s="223" t="s">
        <v>348</v>
      </c>
      <c r="C423" s="301" t="s">
        <v>25</v>
      </c>
      <c r="D423" s="301" t="s">
        <v>110</v>
      </c>
      <c r="E423" s="260" t="s">
        <v>354</v>
      </c>
      <c r="F423" s="225"/>
      <c r="G423" s="238"/>
      <c r="H423" s="302">
        <v>0.51</v>
      </c>
      <c r="I423" s="382">
        <v>75.958716760000001</v>
      </c>
      <c r="J423" s="435">
        <v>26.377777000000009</v>
      </c>
      <c r="K423" s="382">
        <v>29.377403000000001</v>
      </c>
      <c r="L423" s="435">
        <v>-22.277394000000001</v>
      </c>
      <c r="M423" s="382">
        <v>75.958716760000001</v>
      </c>
      <c r="N423" s="435">
        <v>26.047144260000007</v>
      </c>
      <c r="O423" s="382">
        <v>27.8996</v>
      </c>
      <c r="P423" s="435">
        <v>-24.823451590000005</v>
      </c>
      <c r="Q423" s="232">
        <v>35225953.24620001</v>
      </c>
      <c r="R423" s="303">
        <v>465474</v>
      </c>
      <c r="S423" s="232">
        <v>837</v>
      </c>
      <c r="T423" s="304">
        <v>0.46375129476581756</v>
      </c>
      <c r="U423" s="240">
        <v>1.3942055829704572E-3</v>
      </c>
      <c r="V423" s="504"/>
      <c r="W423" s="305">
        <v>73.42</v>
      </c>
      <c r="X423" s="505"/>
      <c r="Y423" s="231">
        <v>5.7054344865159354E-2</v>
      </c>
      <c r="Z423" s="306">
        <v>-3.6024489999999999E-2</v>
      </c>
      <c r="AA423" s="231">
        <v>3.6521120000000003E-3</v>
      </c>
      <c r="AB423" s="306">
        <v>7.8491309999999995E-2</v>
      </c>
      <c r="AC423" s="231">
        <v>-2.2408749999999998E-3</v>
      </c>
      <c r="AD423" s="248"/>
      <c r="AH423" s="400"/>
    </row>
    <row r="424" spans="1:34" s="355" customFormat="1">
      <c r="A424" s="223"/>
      <c r="B424" s="223" t="s">
        <v>347</v>
      </c>
      <c r="C424" s="301" t="s">
        <v>25</v>
      </c>
      <c r="D424" s="301" t="s">
        <v>110</v>
      </c>
      <c r="E424" s="260" t="s">
        <v>353</v>
      </c>
      <c r="F424" s="225"/>
      <c r="G424" s="238"/>
      <c r="H424" s="302">
        <v>0.56000000000000005</v>
      </c>
      <c r="I424" s="382">
        <v>247.91699267999996</v>
      </c>
      <c r="J424" s="435">
        <v>-1.9883978799999953</v>
      </c>
      <c r="K424" s="382">
        <v>6.444197</v>
      </c>
      <c r="L424" s="435">
        <v>-63.156998999999999</v>
      </c>
      <c r="M424" s="382">
        <v>247.90099404</v>
      </c>
      <c r="N424" s="435">
        <v>5.5913040900000039</v>
      </c>
      <c r="O424" s="382">
        <v>12.58176192</v>
      </c>
      <c r="P424" s="435">
        <v>-54.520977069999979</v>
      </c>
      <c r="Q424" s="232">
        <v>15280095.205</v>
      </c>
      <c r="R424" s="303">
        <v>165865</v>
      </c>
      <c r="S424" s="232">
        <v>2567</v>
      </c>
      <c r="T424" s="304">
        <v>6.1633916416221034E-2</v>
      </c>
      <c r="U424" s="240">
        <v>1.1495755410257397E-3</v>
      </c>
      <c r="V424" s="504"/>
      <c r="W424" s="305">
        <v>89.88</v>
      </c>
      <c r="X424" s="505"/>
      <c r="Y424" s="231">
        <v>5.9707109479305749E-2</v>
      </c>
      <c r="Z424" s="306">
        <v>-1.8793799999999999E-2</v>
      </c>
      <c r="AA424" s="231">
        <v>1.33297E-2</v>
      </c>
      <c r="AB424" s="306">
        <v>6.8745189999999998E-2</v>
      </c>
      <c r="AC424" s="231">
        <v>2.5949449999999999E-2</v>
      </c>
      <c r="AD424" s="248"/>
      <c r="AH424" s="400"/>
    </row>
    <row r="425" spans="1:34" s="355" customFormat="1">
      <c r="A425" s="223"/>
      <c r="B425" s="223" t="s">
        <v>909</v>
      </c>
      <c r="C425" s="301" t="s">
        <v>25</v>
      </c>
      <c r="D425" s="301" t="s">
        <v>110</v>
      </c>
      <c r="E425" s="260" t="s">
        <v>913</v>
      </c>
      <c r="F425" s="225"/>
      <c r="G425" s="238"/>
      <c r="H425" s="302">
        <v>0.15</v>
      </c>
      <c r="I425" s="382">
        <v>33.403965499999998</v>
      </c>
      <c r="J425" s="435">
        <v>4.018630499999996</v>
      </c>
      <c r="K425" s="382">
        <v>5.2352699999999999</v>
      </c>
      <c r="L425" s="435">
        <v>21.114474999999999</v>
      </c>
      <c r="M425" s="382">
        <v>29.113215499999999</v>
      </c>
      <c r="N425" s="435">
        <v>-1.2487996999999993</v>
      </c>
      <c r="O425" s="382">
        <v>0</v>
      </c>
      <c r="P425" s="435">
        <v>16.03004863</v>
      </c>
      <c r="Q425" s="232">
        <v>6868258.620000001</v>
      </c>
      <c r="R425" s="303">
        <v>72095</v>
      </c>
      <c r="S425" s="232">
        <v>238</v>
      </c>
      <c r="T425" s="304">
        <v>0.20561207381201496</v>
      </c>
      <c r="U425" s="240">
        <v>1.0989955456825291E-3</v>
      </c>
      <c r="V425" s="504"/>
      <c r="W425" s="305">
        <v>95.35</v>
      </c>
      <c r="X425" s="505"/>
      <c r="Y425" s="231">
        <v>3.9780450970110126E-2</v>
      </c>
      <c r="Z425" s="306">
        <v>-2.1380629999999998E-2</v>
      </c>
      <c r="AA425" s="231">
        <v>-1.7741300000000002E-2</v>
      </c>
      <c r="AB425" s="306">
        <v>2.4396149999999998E-2</v>
      </c>
      <c r="AC425" s="231" t="s">
        <v>170</v>
      </c>
      <c r="AD425" s="248"/>
      <c r="AH425" s="400"/>
    </row>
    <row r="426" spans="1:34">
      <c r="A426" s="223"/>
      <c r="B426" s="223" t="s">
        <v>930</v>
      </c>
      <c r="C426" s="301" t="s">
        <v>1207</v>
      </c>
      <c r="D426" s="301" t="s">
        <v>471</v>
      </c>
      <c r="E426" s="260" t="s">
        <v>1226</v>
      </c>
      <c r="F426" s="225"/>
      <c r="G426" s="238"/>
      <c r="H426" s="302">
        <v>0.61399999999999999</v>
      </c>
      <c r="I426" s="382">
        <v>104.7278232</v>
      </c>
      <c r="J426" s="435">
        <v>3.116953230000004</v>
      </c>
      <c r="K426" s="382">
        <v>5.0017831600000004</v>
      </c>
      <c r="L426" s="435">
        <v>18.275074320000002</v>
      </c>
      <c r="M426" s="382">
        <v>104.7278232</v>
      </c>
      <c r="N426" s="435">
        <v>3.286003400000006</v>
      </c>
      <c r="O426" s="382">
        <v>5.2</v>
      </c>
      <c r="P426" s="435">
        <v>18.515561630000001</v>
      </c>
      <c r="Q426" s="232">
        <v>9454795.5600000005</v>
      </c>
      <c r="R426" s="303">
        <v>897631</v>
      </c>
      <c r="S426" s="232">
        <v>214</v>
      </c>
      <c r="T426" s="304">
        <v>9.0279691404872062E-2</v>
      </c>
      <c r="U426" s="240">
        <v>1.6614038350676735E-3</v>
      </c>
      <c r="V426" s="504"/>
      <c r="W426" s="305">
        <v>10.4</v>
      </c>
      <c r="X426" s="505"/>
      <c r="Y426" s="231">
        <v>3.7499999999999999E-2</v>
      </c>
      <c r="Z426" s="306">
        <v>-1.7941450000000001E-2</v>
      </c>
      <c r="AA426" s="231">
        <v>-8.7207009999999991E-3</v>
      </c>
      <c r="AB426" s="306" t="s">
        <v>170</v>
      </c>
      <c r="AC426" s="231" t="s">
        <v>170</v>
      </c>
    </row>
    <row r="427" spans="1:34">
      <c r="A427" s="223"/>
      <c r="B427" s="223" t="s">
        <v>929</v>
      </c>
      <c r="C427" s="301" t="s">
        <v>1207</v>
      </c>
      <c r="D427" s="301" t="s">
        <v>471</v>
      </c>
      <c r="E427" s="260" t="s">
        <v>1227</v>
      </c>
      <c r="F427" s="225"/>
      <c r="G427" s="238"/>
      <c r="H427" s="302">
        <v>0.49199999999999999</v>
      </c>
      <c r="I427" s="382">
        <v>104.97357873999999</v>
      </c>
      <c r="J427" s="435">
        <v>-5.0564594200000164</v>
      </c>
      <c r="K427" s="382">
        <v>-4.7320608200000001</v>
      </c>
      <c r="L427" s="435">
        <v>30.887752030000001</v>
      </c>
      <c r="M427" s="382">
        <v>104.97357873999999</v>
      </c>
      <c r="N427" s="435">
        <v>-1.9015346599999965</v>
      </c>
      <c r="O427" s="382">
        <v>-1.80089896</v>
      </c>
      <c r="P427" s="435">
        <v>33.924681550000003</v>
      </c>
      <c r="Q427" s="232">
        <v>17468669.819999997</v>
      </c>
      <c r="R427" s="303">
        <v>1654836</v>
      </c>
      <c r="S427" s="232">
        <v>228</v>
      </c>
      <c r="T427" s="304">
        <v>0.16641015796238251</v>
      </c>
      <c r="U427" s="240">
        <v>1.8068125140136826E-3</v>
      </c>
      <c r="V427" s="504"/>
      <c r="W427" s="305">
        <v>10.61</v>
      </c>
      <c r="X427" s="505"/>
      <c r="Y427" s="231">
        <v>4.5655984919886899E-2</v>
      </c>
      <c r="Z427" s="306">
        <v>1.5646520000000001E-4</v>
      </c>
      <c r="AA427" s="231">
        <v>3.2783690000000004E-2</v>
      </c>
      <c r="AB427" s="306" t="s">
        <v>170</v>
      </c>
      <c r="AC427" s="231" t="s">
        <v>170</v>
      </c>
    </row>
    <row r="428" spans="1:34">
      <c r="A428" s="223"/>
      <c r="B428" s="223" t="s">
        <v>1107</v>
      </c>
      <c r="C428" s="301" t="s">
        <v>1207</v>
      </c>
      <c r="D428" s="301" t="s">
        <v>471</v>
      </c>
      <c r="E428" s="260" t="s">
        <v>1111</v>
      </c>
      <c r="F428" s="225"/>
      <c r="G428" s="238"/>
      <c r="H428" s="302">
        <v>0.59</v>
      </c>
      <c r="I428" s="382">
        <v>49.521616799999997</v>
      </c>
      <c r="J428" s="435">
        <v>3.0931886499999983</v>
      </c>
      <c r="K428" s="382">
        <v>3.9501485099999996</v>
      </c>
      <c r="L428" s="435">
        <v>30.999525070000001</v>
      </c>
      <c r="M428" s="382">
        <v>49.521616799999997</v>
      </c>
      <c r="N428" s="435">
        <v>5.1858136799999999</v>
      </c>
      <c r="O428" s="382">
        <v>5.8906896</v>
      </c>
      <c r="P428" s="435">
        <v>33.023376299999995</v>
      </c>
      <c r="Q428" s="232">
        <v>5368523.54</v>
      </c>
      <c r="R428" s="303">
        <v>108888</v>
      </c>
      <c r="S428" s="232">
        <v>379</v>
      </c>
      <c r="T428" s="304">
        <v>0.10840767904815257</v>
      </c>
      <c r="U428" s="240">
        <v>1.2759883396298659E-3</v>
      </c>
      <c r="V428" s="504"/>
      <c r="W428" s="305">
        <v>48.9</v>
      </c>
      <c r="X428" s="505"/>
      <c r="Y428" s="231">
        <v>6.747656441717792E-2</v>
      </c>
      <c r="Z428" s="306">
        <v>-1.242103E-2</v>
      </c>
      <c r="AA428" s="231">
        <v>3.0201449999999998E-2</v>
      </c>
      <c r="AB428" s="306" t="s">
        <v>170</v>
      </c>
      <c r="AC428" s="231" t="s">
        <v>170</v>
      </c>
    </row>
    <row r="429" spans="1:34">
      <c r="A429" s="223"/>
      <c r="B429" s="223" t="s">
        <v>1474</v>
      </c>
      <c r="C429" s="301" t="s">
        <v>1207</v>
      </c>
      <c r="D429" s="301"/>
      <c r="E429" s="260" t="s">
        <v>1485</v>
      </c>
      <c r="F429" s="225"/>
      <c r="G429" s="238"/>
      <c r="H429" s="302">
        <v>0.7</v>
      </c>
      <c r="I429" s="382">
        <v>1.9832000000000001</v>
      </c>
      <c r="J429" s="435">
        <v>-3.0800000000000001E-2</v>
      </c>
      <c r="K429" s="382">
        <v>0</v>
      </c>
      <c r="L429" s="435">
        <v>2</v>
      </c>
      <c r="M429" s="382">
        <v>1.9832000000000001</v>
      </c>
      <c r="N429" s="435">
        <v>1.9832000000000001</v>
      </c>
      <c r="O429" s="382">
        <v>1.9832000000000001</v>
      </c>
      <c r="P429" s="435">
        <v>3.9971999999999999</v>
      </c>
      <c r="Q429" s="232">
        <v>28167.34</v>
      </c>
      <c r="R429" s="303">
        <v>565</v>
      </c>
      <c r="S429" s="232">
        <v>5</v>
      </c>
      <c r="T429" s="304">
        <v>1.4202974989915289E-2</v>
      </c>
      <c r="U429" s="240">
        <v>1.5463318126464095E-3</v>
      </c>
      <c r="V429" s="504"/>
      <c r="W429" s="305">
        <v>49.62</v>
      </c>
      <c r="X429" s="505"/>
      <c r="Y429" s="231">
        <v>1.1573982265215638E-2</v>
      </c>
      <c r="Z429" s="306">
        <v>-8.7864830000000012E-3</v>
      </c>
      <c r="AA429" s="231" t="s">
        <v>170</v>
      </c>
      <c r="AB429" s="306" t="s">
        <v>170</v>
      </c>
      <c r="AC429" s="231" t="s">
        <v>170</v>
      </c>
    </row>
    <row r="430" spans="1:34">
      <c r="A430" s="223"/>
      <c r="B430" s="223" t="s">
        <v>1473</v>
      </c>
      <c r="C430" s="301" t="s">
        <v>1207</v>
      </c>
      <c r="D430" s="301"/>
      <c r="E430" s="260" t="s">
        <v>1484</v>
      </c>
      <c r="F430" s="225"/>
      <c r="G430" s="238"/>
      <c r="H430" s="302">
        <v>0.7</v>
      </c>
      <c r="I430" s="382">
        <v>2.0044</v>
      </c>
      <c r="J430" s="435">
        <v>-1.9999999999997672E-3</v>
      </c>
      <c r="K430" s="382">
        <v>0</v>
      </c>
      <c r="L430" s="435">
        <v>2</v>
      </c>
      <c r="M430" s="382">
        <v>2.0044</v>
      </c>
      <c r="N430" s="435">
        <v>2.0044</v>
      </c>
      <c r="O430" s="382">
        <v>2.0044</v>
      </c>
      <c r="P430" s="435">
        <v>4.0107999999999997</v>
      </c>
      <c r="Q430" s="232">
        <v>60889.289999999994</v>
      </c>
      <c r="R430" s="303">
        <v>1209</v>
      </c>
      <c r="S430" s="232">
        <v>7</v>
      </c>
      <c r="T430" s="304">
        <v>3.0377813809618834E-2</v>
      </c>
      <c r="U430" s="240">
        <v>1.2240550937898781E-3</v>
      </c>
      <c r="V430" s="504"/>
      <c r="W430" s="305">
        <v>50.27</v>
      </c>
      <c r="X430" s="505"/>
      <c r="Y430" s="231">
        <v>1.2062383131092102E-2</v>
      </c>
      <c r="Z430" s="306">
        <v>8.7916829999999998E-3</v>
      </c>
      <c r="AA430" s="231" t="s">
        <v>170</v>
      </c>
      <c r="AB430" s="306" t="s">
        <v>170</v>
      </c>
      <c r="AC430" s="231" t="s">
        <v>170</v>
      </c>
    </row>
    <row r="431" spans="1:34">
      <c r="A431" s="223"/>
      <c r="B431" s="223" t="s">
        <v>920</v>
      </c>
      <c r="C431" s="301" t="s">
        <v>1207</v>
      </c>
      <c r="D431" s="301" t="s">
        <v>787</v>
      </c>
      <c r="E431" s="260" t="s">
        <v>1229</v>
      </c>
      <c r="F431" s="225"/>
      <c r="G431" s="238"/>
      <c r="H431" s="302">
        <v>1.33</v>
      </c>
      <c r="I431" s="382">
        <v>5.1668602649999995</v>
      </c>
      <c r="J431" s="435">
        <v>-5.4675770000000484E-2</v>
      </c>
      <c r="K431" s="382">
        <v>0</v>
      </c>
      <c r="L431" s="435">
        <v>0.25980517000000003</v>
      </c>
      <c r="M431" s="382">
        <v>5.1668073449999996</v>
      </c>
      <c r="N431" s="435">
        <v>0</v>
      </c>
      <c r="O431" s="382">
        <v>0</v>
      </c>
      <c r="P431" s="435">
        <v>0.25978992499999998</v>
      </c>
      <c r="Q431" s="232">
        <v>50419.76</v>
      </c>
      <c r="R431" s="303">
        <v>52989</v>
      </c>
      <c r="S431" s="232">
        <v>79</v>
      </c>
      <c r="T431" s="304">
        <v>9.7582975761006004E-3</v>
      </c>
      <c r="U431" s="240">
        <v>9.3635427981836397E-3</v>
      </c>
      <c r="V431" s="504"/>
      <c r="W431" s="305">
        <v>0.94499999999999995</v>
      </c>
      <c r="X431" s="505"/>
      <c r="Y431" s="231">
        <v>5.5165079365079361E-2</v>
      </c>
      <c r="Z431" s="306">
        <v>-1.04712E-2</v>
      </c>
      <c r="AA431" s="231">
        <v>-6.0078820000000005E-2</v>
      </c>
      <c r="AB431" s="306" t="s">
        <v>170</v>
      </c>
      <c r="AC431" s="231" t="s">
        <v>170</v>
      </c>
    </row>
    <row r="432" spans="1:34">
      <c r="A432" s="223"/>
      <c r="B432" s="223" t="s">
        <v>838</v>
      </c>
      <c r="C432" s="301" t="s">
        <v>25</v>
      </c>
      <c r="D432" s="301" t="s">
        <v>379</v>
      </c>
      <c r="E432" s="260" t="s">
        <v>845</v>
      </c>
      <c r="F432" s="225"/>
      <c r="G432" s="238"/>
      <c r="H432" s="302">
        <v>0.22</v>
      </c>
      <c r="I432" s="382">
        <v>109.72860164999999</v>
      </c>
      <c r="J432" s="435">
        <v>4.0186376099999848</v>
      </c>
      <c r="K432" s="382">
        <v>1.0253460000000001</v>
      </c>
      <c r="L432" s="435">
        <v>-23.555914999999999</v>
      </c>
      <c r="M432" s="382">
        <v>109.70346735</v>
      </c>
      <c r="N432" s="435">
        <v>2.9716728999999908</v>
      </c>
      <c r="O432" s="382">
        <v>2.1226446000000001</v>
      </c>
      <c r="P432" s="435">
        <v>-22.346052219999994</v>
      </c>
      <c r="Q432" s="232">
        <v>5455157.7899999991</v>
      </c>
      <c r="R432" s="303">
        <v>116061</v>
      </c>
      <c r="S432" s="232">
        <v>621</v>
      </c>
      <c r="T432" s="304">
        <v>4.9715003271437387E-2</v>
      </c>
      <c r="U432" s="240">
        <v>9.2633424693862516E-4</v>
      </c>
      <c r="V432" s="504"/>
      <c r="W432" s="305">
        <v>48.08</v>
      </c>
      <c r="X432" s="505"/>
      <c r="Y432" s="231">
        <v>3.5565723793677208E-2</v>
      </c>
      <c r="Z432" s="306">
        <v>2.9551640000000001E-2</v>
      </c>
      <c r="AA432" s="231">
        <v>-1.9580210000000001E-2</v>
      </c>
      <c r="AB432" s="306">
        <v>1.6898690000000001E-2</v>
      </c>
      <c r="AC432" s="231" t="s">
        <v>170</v>
      </c>
    </row>
    <row r="433" spans="1:34">
      <c r="A433" s="223"/>
      <c r="B433" s="223" t="s">
        <v>1046</v>
      </c>
      <c r="C433" s="301" t="s">
        <v>25</v>
      </c>
      <c r="D433" s="301" t="s">
        <v>110</v>
      </c>
      <c r="E433" s="260" t="s">
        <v>1049</v>
      </c>
      <c r="F433" s="225"/>
      <c r="G433" s="238"/>
      <c r="H433" s="302">
        <v>0.15</v>
      </c>
      <c r="I433" s="382">
        <v>1.8722284000000002</v>
      </c>
      <c r="J433" s="435">
        <v>-5.7297379999999891E-2</v>
      </c>
      <c r="K433" s="382">
        <v>5.2745E-2</v>
      </c>
      <c r="L433" s="435">
        <v>-0.287381</v>
      </c>
      <c r="M433" s="382">
        <v>2.3188284000000001</v>
      </c>
      <c r="N433" s="435">
        <v>0.41614544999999997</v>
      </c>
      <c r="O433" s="382">
        <v>0.48720000000000002</v>
      </c>
      <c r="P433" s="435">
        <v>0.12183297999999987</v>
      </c>
      <c r="Q433" s="232">
        <v>2147805.56</v>
      </c>
      <c r="R433" s="303">
        <v>26022</v>
      </c>
      <c r="S433" s="232">
        <v>77</v>
      </c>
      <c r="T433" s="304">
        <v>1.1471920626778227</v>
      </c>
      <c r="U433" s="240">
        <v>1.3288957464859638E-3</v>
      </c>
      <c r="V433" s="504"/>
      <c r="W433" s="305">
        <v>81.2</v>
      </c>
      <c r="X433" s="505"/>
      <c r="Y433" s="231">
        <v>5.0218349753694574E-2</v>
      </c>
      <c r="Z433" s="306">
        <v>-5.5374590000000001E-2</v>
      </c>
      <c r="AA433" s="231">
        <v>-7.587875999999999E-2</v>
      </c>
      <c r="AB433" s="306" t="s">
        <v>170</v>
      </c>
      <c r="AC433" s="231" t="s">
        <v>170</v>
      </c>
    </row>
    <row r="434" spans="1:34">
      <c r="A434" s="223"/>
      <c r="B434" s="223" t="s">
        <v>910</v>
      </c>
      <c r="C434" s="301" t="s">
        <v>25</v>
      </c>
      <c r="D434" s="301" t="s">
        <v>858</v>
      </c>
      <c r="E434" s="260" t="s">
        <v>914</v>
      </c>
      <c r="F434" s="225"/>
      <c r="G434" s="238"/>
      <c r="H434" s="302">
        <v>0.22</v>
      </c>
      <c r="I434" s="382">
        <v>19.149373499999999</v>
      </c>
      <c r="J434" s="435">
        <v>-0.66170609999999774</v>
      </c>
      <c r="K434" s="382">
        <v>0</v>
      </c>
      <c r="L434" s="435">
        <v>-6.1034740000000003</v>
      </c>
      <c r="M434" s="382">
        <v>19.149373499999999</v>
      </c>
      <c r="N434" s="435">
        <v>-2.6200647399999983</v>
      </c>
      <c r="O434" s="382">
        <v>-1.91</v>
      </c>
      <c r="P434" s="435">
        <v>-9.1123835399999997</v>
      </c>
      <c r="Q434" s="232">
        <v>1750808.04</v>
      </c>
      <c r="R434" s="303">
        <v>36237</v>
      </c>
      <c r="S434" s="232">
        <v>113</v>
      </c>
      <c r="T434" s="304">
        <v>9.1428998447390455E-2</v>
      </c>
      <c r="U434" s="240">
        <v>1.5135606736570205E-3</v>
      </c>
      <c r="V434" s="504"/>
      <c r="W434" s="305">
        <v>47.77</v>
      </c>
      <c r="X434" s="505"/>
      <c r="Y434" s="231">
        <v>4.9935356918568138E-2</v>
      </c>
      <c r="Z434" s="306">
        <v>-3.3973710000000004E-2</v>
      </c>
      <c r="AA434" s="231">
        <v>-3.4881549999999997E-2</v>
      </c>
      <c r="AB434" s="306">
        <v>2.034441E-2</v>
      </c>
      <c r="AC434" s="231" t="s">
        <v>170</v>
      </c>
    </row>
    <row r="435" spans="1:34">
      <c r="A435" s="223"/>
      <c r="B435" s="223" t="s">
        <v>750</v>
      </c>
      <c r="C435" s="301" t="s">
        <v>25</v>
      </c>
      <c r="D435" s="301" t="s">
        <v>761</v>
      </c>
      <c r="E435" s="260" t="s">
        <v>762</v>
      </c>
      <c r="F435" s="225"/>
      <c r="G435" s="238"/>
      <c r="H435" s="302">
        <v>0.3</v>
      </c>
      <c r="I435" s="382">
        <v>14.868364350000002</v>
      </c>
      <c r="J435" s="435">
        <v>0.60169530000000071</v>
      </c>
      <c r="K435" s="382">
        <v>1.0175989999999999</v>
      </c>
      <c r="L435" s="435">
        <v>-5.6729200000000004</v>
      </c>
      <c r="M435" s="382">
        <v>14.868364350000002</v>
      </c>
      <c r="N435" s="435">
        <v>0.77306670000000299</v>
      </c>
      <c r="O435" s="382">
        <v>0.97299999999999998</v>
      </c>
      <c r="P435" s="435">
        <v>-5.7823949700000004</v>
      </c>
      <c r="Q435" s="232">
        <v>1238368.0149999999</v>
      </c>
      <c r="R435" s="303">
        <v>124859</v>
      </c>
      <c r="S435" s="232">
        <v>422</v>
      </c>
      <c r="T435" s="304">
        <v>8.3288785897959225E-2</v>
      </c>
      <c r="U435" s="240">
        <v>6.3020784545447907E-3</v>
      </c>
      <c r="V435" s="504"/>
      <c r="W435" s="305">
        <v>9.73</v>
      </c>
      <c r="X435" s="505"/>
      <c r="Y435" s="231">
        <v>0.11682908530318603</v>
      </c>
      <c r="Z435" s="306">
        <v>-2.6026030000000002E-2</v>
      </c>
      <c r="AA435" s="231">
        <v>1.7816510000000001E-2</v>
      </c>
      <c r="AB435" s="306">
        <v>6.4327229999999999E-2</v>
      </c>
      <c r="AC435" s="231" t="s">
        <v>170</v>
      </c>
    </row>
    <row r="436" spans="1:34">
      <c r="A436" s="223"/>
      <c r="B436" s="223" t="s">
        <v>829</v>
      </c>
      <c r="C436" s="301" t="s">
        <v>25</v>
      </c>
      <c r="D436" s="301" t="s">
        <v>761</v>
      </c>
      <c r="E436" s="260" t="s">
        <v>831</v>
      </c>
      <c r="F436" s="225"/>
      <c r="G436" s="238"/>
      <c r="H436" s="302">
        <v>0.3</v>
      </c>
      <c r="I436" s="382">
        <v>3.1046153999999997</v>
      </c>
      <c r="J436" s="435">
        <v>-0.11225728000000026</v>
      </c>
      <c r="K436" s="382">
        <v>0</v>
      </c>
      <c r="L436" s="435">
        <v>0.110731</v>
      </c>
      <c r="M436" s="382">
        <v>3.1046153999999997</v>
      </c>
      <c r="N436" s="435">
        <v>-9.4717079999999607E-2</v>
      </c>
      <c r="O436" s="382">
        <v>0</v>
      </c>
      <c r="P436" s="435">
        <v>6.744372999999998E-2</v>
      </c>
      <c r="Q436" s="232">
        <v>157649.08000000002</v>
      </c>
      <c r="R436" s="303">
        <v>17362</v>
      </c>
      <c r="S436" s="232">
        <v>43</v>
      </c>
      <c r="T436" s="304">
        <v>5.0778940283553328E-2</v>
      </c>
      <c r="U436" s="240">
        <v>2.8001031878002159E-3</v>
      </c>
      <c r="V436" s="504"/>
      <c r="W436" s="305">
        <v>8.91</v>
      </c>
      <c r="X436" s="505"/>
      <c r="Y436" s="231">
        <v>7.5412008978675657E-2</v>
      </c>
      <c r="Z436" s="306">
        <v>-3.1521739999999999E-2</v>
      </c>
      <c r="AA436" s="231">
        <v>-3.6958120000000004E-2</v>
      </c>
      <c r="AB436" s="306">
        <v>3.8447269999999999E-2</v>
      </c>
      <c r="AC436" s="231" t="s">
        <v>170</v>
      </c>
    </row>
    <row r="437" spans="1:34">
      <c r="A437" s="223"/>
      <c r="B437" s="223" t="s">
        <v>751</v>
      </c>
      <c r="C437" s="301" t="s">
        <v>25</v>
      </c>
      <c r="D437" s="301" t="s">
        <v>761</v>
      </c>
      <c r="E437" s="260" t="s">
        <v>763</v>
      </c>
      <c r="F437" s="225"/>
      <c r="G437" s="238"/>
      <c r="H437" s="302">
        <v>0.19</v>
      </c>
      <c r="I437" s="382">
        <v>452.70341519999999</v>
      </c>
      <c r="J437" s="435">
        <v>-5.7943891200000044</v>
      </c>
      <c r="K437" s="382">
        <v>2.7856339999999999</v>
      </c>
      <c r="L437" s="435">
        <v>-176.13745599999999</v>
      </c>
      <c r="M437" s="382">
        <v>452.70341519999999</v>
      </c>
      <c r="N437" s="435">
        <v>-74.285288440000002</v>
      </c>
      <c r="O437" s="382">
        <v>-64.069999999999993</v>
      </c>
      <c r="P437" s="435">
        <v>-237.47915142000002</v>
      </c>
      <c r="Q437" s="232">
        <v>31697228.590999994</v>
      </c>
      <c r="R437" s="303">
        <v>3657074</v>
      </c>
      <c r="S437" s="232">
        <v>2723</v>
      </c>
      <c r="T437" s="304">
        <v>7.0017648479626479E-2</v>
      </c>
      <c r="U437" s="240">
        <v>1.9741070427951556E-3</v>
      </c>
      <c r="V437" s="504"/>
      <c r="W437" s="305">
        <v>8.61</v>
      </c>
      <c r="X437" s="505"/>
      <c r="Y437" s="231">
        <v>7.2377584204413481E-2</v>
      </c>
      <c r="Z437" s="306">
        <v>-1.7123289999999999E-2</v>
      </c>
      <c r="AA437" s="231">
        <v>-1.5890500000000002E-2</v>
      </c>
      <c r="AB437" s="306">
        <v>2.5847190000000003E-2</v>
      </c>
      <c r="AC437" s="231" t="s">
        <v>170</v>
      </c>
    </row>
    <row r="438" spans="1:34">
      <c r="A438" s="223"/>
      <c r="B438" s="223" t="s">
        <v>908</v>
      </c>
      <c r="C438" s="301" t="s">
        <v>25</v>
      </c>
      <c r="D438" s="301" t="s">
        <v>858</v>
      </c>
      <c r="E438" s="260" t="s">
        <v>912</v>
      </c>
      <c r="F438" s="225"/>
      <c r="G438" s="238"/>
      <c r="H438" s="302">
        <v>0.22</v>
      </c>
      <c r="I438" s="382">
        <v>103.29845728000001</v>
      </c>
      <c r="J438" s="435">
        <v>-5.0397708799999954</v>
      </c>
      <c r="K438" s="382">
        <v>-2.0422829999999998</v>
      </c>
      <c r="L438" s="435">
        <v>-81.926624000000004</v>
      </c>
      <c r="M438" s="382">
        <v>103.29845728000001</v>
      </c>
      <c r="N438" s="435">
        <v>-8.9060756799999918</v>
      </c>
      <c r="O438" s="382">
        <v>-5.9568000000000003</v>
      </c>
      <c r="P438" s="435">
        <v>-85.92931016</v>
      </c>
      <c r="Q438" s="232">
        <v>8876460.8104000017</v>
      </c>
      <c r="R438" s="303">
        <v>349906</v>
      </c>
      <c r="S438" s="232">
        <v>1193</v>
      </c>
      <c r="T438" s="304">
        <v>8.5930235979609415E-2</v>
      </c>
      <c r="U438" s="240">
        <v>1.3987671822945163E-3</v>
      </c>
      <c r="V438" s="504"/>
      <c r="W438" s="305">
        <v>24.83</v>
      </c>
      <c r="X438" s="505"/>
      <c r="Y438" s="231">
        <v>3.6750463149416032E-2</v>
      </c>
      <c r="Z438" s="306">
        <v>-2.7799529999999999E-2</v>
      </c>
      <c r="AA438" s="231">
        <v>-1.9334670000000002E-2</v>
      </c>
      <c r="AB438" s="306">
        <v>2.7859919999999996E-2</v>
      </c>
      <c r="AC438" s="231" t="s">
        <v>170</v>
      </c>
    </row>
    <row r="439" spans="1:34">
      <c r="A439" s="223"/>
      <c r="B439" s="223" t="s">
        <v>447</v>
      </c>
      <c r="C439" s="301" t="s">
        <v>25</v>
      </c>
      <c r="D439" s="301" t="s">
        <v>31</v>
      </c>
      <c r="E439" s="260" t="s">
        <v>446</v>
      </c>
      <c r="F439" s="225"/>
      <c r="G439" s="238"/>
      <c r="H439" s="302">
        <v>0.2</v>
      </c>
      <c r="I439" s="382">
        <v>4851.3634113499993</v>
      </c>
      <c r="J439" s="435">
        <v>6.2146212500000004</v>
      </c>
      <c r="K439" s="382">
        <v>99.757898999999995</v>
      </c>
      <c r="L439" s="435">
        <v>1526.1932959999999</v>
      </c>
      <c r="M439" s="382">
        <v>4859.6109946500001</v>
      </c>
      <c r="N439" s="435">
        <v>243.13388564999963</v>
      </c>
      <c r="O439" s="382">
        <v>333.72224889999995</v>
      </c>
      <c r="P439" s="435">
        <v>1757.6971212400003</v>
      </c>
      <c r="Q439" s="232">
        <v>133067805.5298</v>
      </c>
      <c r="R439" s="303">
        <v>3421938</v>
      </c>
      <c r="S439" s="232">
        <v>8348</v>
      </c>
      <c r="T439" s="304">
        <v>2.7428950224277455E-2</v>
      </c>
      <c r="U439" s="240">
        <v>4.4483324066336088E-4</v>
      </c>
      <c r="V439" s="504"/>
      <c r="W439" s="305">
        <v>38.47</v>
      </c>
      <c r="X439" s="505"/>
      <c r="Y439" s="231">
        <v>9.6392149727060047E-2</v>
      </c>
      <c r="Z439" s="306">
        <v>-1.9122900000000002E-2</v>
      </c>
      <c r="AA439" s="231">
        <v>-1.349677E-2</v>
      </c>
      <c r="AB439" s="306">
        <v>3.2630449999999998E-2</v>
      </c>
      <c r="AC439" s="231">
        <v>-1.2821689999999998E-2</v>
      </c>
    </row>
    <row r="440" spans="1:34">
      <c r="A440" s="223"/>
      <c r="B440" s="223" t="s">
        <v>352</v>
      </c>
      <c r="C440" s="301" t="s">
        <v>25</v>
      </c>
      <c r="D440" s="301" t="s">
        <v>31</v>
      </c>
      <c r="E440" s="260" t="s">
        <v>359</v>
      </c>
      <c r="F440" s="225"/>
      <c r="G440" s="238"/>
      <c r="H440" s="302">
        <v>0.3</v>
      </c>
      <c r="I440" s="382">
        <v>172.37812415000002</v>
      </c>
      <c r="J440" s="435">
        <v>-3.5893769799999893</v>
      </c>
      <c r="K440" s="382">
        <v>0.17815349999999999</v>
      </c>
      <c r="L440" s="435">
        <v>6.9375064999999996</v>
      </c>
      <c r="M440" s="382">
        <v>172.68934865</v>
      </c>
      <c r="N440" s="435">
        <v>-0.53901575000000002</v>
      </c>
      <c r="O440" s="382">
        <v>3.0302500000000001</v>
      </c>
      <c r="P440" s="435">
        <v>9.7851633499999995</v>
      </c>
      <c r="Q440" s="232">
        <v>6314750.7999999989</v>
      </c>
      <c r="R440" s="303">
        <v>175136</v>
      </c>
      <c r="S440" s="232">
        <v>1794</v>
      </c>
      <c r="T440" s="304">
        <v>3.6633133300052786E-2</v>
      </c>
      <c r="U440" s="240">
        <v>1.0933673791910627E-3</v>
      </c>
      <c r="V440" s="504"/>
      <c r="W440" s="305">
        <v>35.65</v>
      </c>
      <c r="X440" s="505"/>
      <c r="Y440" s="231">
        <v>0.10029517531556803</v>
      </c>
      <c r="Z440" s="306">
        <v>-2.1410930000000002E-2</v>
      </c>
      <c r="AA440" s="231">
        <v>-8.0850330000000002E-3</v>
      </c>
      <c r="AB440" s="306">
        <v>4.2237780000000003E-2</v>
      </c>
      <c r="AC440" s="231">
        <v>-8.5218599999999992E-3</v>
      </c>
    </row>
    <row r="441" spans="1:34">
      <c r="A441" s="223"/>
      <c r="B441" s="223" t="s">
        <v>551</v>
      </c>
      <c r="C441" s="301" t="s">
        <v>25</v>
      </c>
      <c r="D441" s="301" t="s">
        <v>31</v>
      </c>
      <c r="E441" s="260" t="s">
        <v>559</v>
      </c>
      <c r="F441" s="225"/>
      <c r="G441" s="238"/>
      <c r="H441" s="302">
        <v>0.26</v>
      </c>
      <c r="I441" s="382">
        <v>69.927472159999994</v>
      </c>
      <c r="J441" s="435">
        <v>-1.1387512000000031</v>
      </c>
      <c r="K441" s="382">
        <v>0.20903450000000001</v>
      </c>
      <c r="L441" s="435">
        <v>-5.9387385000000004</v>
      </c>
      <c r="M441" s="382">
        <v>69.692258719999998</v>
      </c>
      <c r="N441" s="435">
        <v>-1.8263479099999964</v>
      </c>
      <c r="O441" s="382">
        <v>-0.38887295999999999</v>
      </c>
      <c r="P441" s="435">
        <v>-6.5827759600000002</v>
      </c>
      <c r="Q441" s="232">
        <v>3566517.3999999994</v>
      </c>
      <c r="R441" s="303">
        <v>85217</v>
      </c>
      <c r="S441" s="232">
        <v>580</v>
      </c>
      <c r="T441" s="304">
        <v>5.1003093488629254E-2</v>
      </c>
      <c r="U441" s="240">
        <v>1.0289758725182004E-3</v>
      </c>
      <c r="V441" s="504"/>
      <c r="W441" s="305">
        <v>41.44</v>
      </c>
      <c r="X441" s="505"/>
      <c r="Y441" s="231">
        <v>2.3581611969111967E-2</v>
      </c>
      <c r="Z441" s="306">
        <v>-1.893939E-2</v>
      </c>
      <c r="AA441" s="231">
        <v>-1.632055E-2</v>
      </c>
      <c r="AB441" s="306">
        <v>3.1029669999999999E-2</v>
      </c>
      <c r="AC441" s="231">
        <v>-1.4357169999999999E-2</v>
      </c>
    </row>
    <row r="442" spans="1:34">
      <c r="A442" s="223"/>
      <c r="B442" s="223" t="s">
        <v>351</v>
      </c>
      <c r="C442" s="301" t="s">
        <v>25</v>
      </c>
      <c r="D442" s="301" t="s">
        <v>31</v>
      </c>
      <c r="E442" s="260" t="s">
        <v>360</v>
      </c>
      <c r="F442" s="225"/>
      <c r="G442" s="238"/>
      <c r="H442" s="302">
        <v>0.2</v>
      </c>
      <c r="I442" s="382">
        <v>862.07784359999994</v>
      </c>
      <c r="J442" s="435">
        <v>-17.234840500000118</v>
      </c>
      <c r="K442" s="382">
        <v>-3.9175084999999998</v>
      </c>
      <c r="L442" s="435">
        <v>8.2950994999999992</v>
      </c>
      <c r="M442" s="382">
        <v>862.71023135999985</v>
      </c>
      <c r="N442" s="435">
        <v>-20.622417600000023</v>
      </c>
      <c r="O442" s="382">
        <v>-5.8013999999999992</v>
      </c>
      <c r="P442" s="435">
        <v>6.3711125600000029</v>
      </c>
      <c r="Q442" s="232">
        <v>31033965.529999997</v>
      </c>
      <c r="R442" s="303">
        <v>875766</v>
      </c>
      <c r="S442" s="232">
        <v>4271</v>
      </c>
      <c r="T442" s="304">
        <v>3.5999029276061079E-2</v>
      </c>
      <c r="U442" s="240">
        <v>6.9659781225086452E-4</v>
      </c>
      <c r="V442" s="504"/>
      <c r="W442" s="305">
        <v>35.159999999999997</v>
      </c>
      <c r="X442" s="505"/>
      <c r="Y442" s="231">
        <v>9.3175938566552902E-2</v>
      </c>
      <c r="Z442" s="306">
        <v>-1.540185E-2</v>
      </c>
      <c r="AA442" s="231">
        <v>-1.895523E-2</v>
      </c>
      <c r="AB442" s="306">
        <v>2.2356460000000002E-2</v>
      </c>
      <c r="AC442" s="231">
        <v>-1.5515660000000001E-2</v>
      </c>
    </row>
    <row r="443" spans="1:34">
      <c r="A443" s="223"/>
      <c r="B443" s="223" t="s">
        <v>1276</v>
      </c>
      <c r="C443" s="301" t="s">
        <v>25</v>
      </c>
      <c r="D443" s="301"/>
      <c r="E443" s="260" t="s">
        <v>1280</v>
      </c>
      <c r="F443" s="225"/>
      <c r="G443" s="238"/>
      <c r="H443" s="302">
        <v>0.19</v>
      </c>
      <c r="I443" s="382">
        <v>782.23337615000003</v>
      </c>
      <c r="J443" s="435">
        <v>50.475531340000032</v>
      </c>
      <c r="K443" s="382">
        <v>63.135035000000002</v>
      </c>
      <c r="L443" s="435">
        <v>799.16694600000005</v>
      </c>
      <c r="M443" s="382">
        <v>782.23337615000003</v>
      </c>
      <c r="N443" s="435">
        <v>83.481454820000053</v>
      </c>
      <c r="O443" s="382">
        <v>95.643500000000003</v>
      </c>
      <c r="P443" s="435">
        <v>842.07010114000002</v>
      </c>
      <c r="Q443" s="232">
        <v>75299997.451449007</v>
      </c>
      <c r="R443" s="303">
        <v>1533443</v>
      </c>
      <c r="S443" s="232">
        <v>4193</v>
      </c>
      <c r="T443" s="304">
        <v>9.6262828648479432E-2</v>
      </c>
      <c r="U443" s="240">
        <v>7.7439798540748404E-4</v>
      </c>
      <c r="V443" s="504"/>
      <c r="W443" s="305">
        <v>48.55</v>
      </c>
      <c r="X443" s="505"/>
      <c r="Y443" s="231">
        <v>4.0039093717816686E-2</v>
      </c>
      <c r="Z443" s="306">
        <v>-1.6609280000000001E-2</v>
      </c>
      <c r="AA443" s="231">
        <v>-6.4779929999999996E-3</v>
      </c>
      <c r="AB443" s="306" t="s">
        <v>170</v>
      </c>
      <c r="AC443" s="231" t="s">
        <v>170</v>
      </c>
    </row>
    <row r="444" spans="1:34" s="355" customFormat="1">
      <c r="A444" s="223"/>
      <c r="B444" s="223" t="s">
        <v>579</v>
      </c>
      <c r="C444" s="301" t="s">
        <v>1206</v>
      </c>
      <c r="D444" s="301" t="s">
        <v>809</v>
      </c>
      <c r="E444" s="260" t="s">
        <v>1077</v>
      </c>
      <c r="F444" s="225"/>
      <c r="G444" s="238"/>
      <c r="H444" s="302">
        <v>0.5</v>
      </c>
      <c r="I444" s="382">
        <v>148.03689920000002</v>
      </c>
      <c r="J444" s="435">
        <v>-1.0357465999999642</v>
      </c>
      <c r="K444" s="382">
        <v>-1.3898415</v>
      </c>
      <c r="L444" s="435">
        <v>-29.855232000000001</v>
      </c>
      <c r="M444" s="382">
        <v>147.75717599999999</v>
      </c>
      <c r="N444" s="435">
        <v>-3.0540105</v>
      </c>
      <c r="O444" s="382">
        <v>-3.4127999999999998</v>
      </c>
      <c r="P444" s="435">
        <v>-31.928011390000002</v>
      </c>
      <c r="Q444" s="232">
        <v>5208684.0050000008</v>
      </c>
      <c r="R444" s="303">
        <v>206202</v>
      </c>
      <c r="S444" s="232">
        <v>504</v>
      </c>
      <c r="T444" s="304">
        <v>3.5185038548821483E-2</v>
      </c>
      <c r="U444" s="240">
        <v>1.6505118647084243E-3</v>
      </c>
      <c r="V444" s="504"/>
      <c r="W444" s="305">
        <v>25.28</v>
      </c>
      <c r="X444" s="505"/>
      <c r="Y444" s="231">
        <v>1.4659374999999997E-2</v>
      </c>
      <c r="Z444" s="306">
        <v>2.7766760000000001E-3</v>
      </c>
      <c r="AA444" s="231">
        <v>4.7841129999999996E-2</v>
      </c>
      <c r="AB444" s="306">
        <v>2.9034569999999999E-2</v>
      </c>
      <c r="AC444" s="231">
        <v>2.6287680000000001E-2</v>
      </c>
      <c r="AD444" s="248"/>
      <c r="AH444" s="400"/>
    </row>
    <row r="445" spans="1:34" ht="15.5">
      <c r="A445" s="352"/>
      <c r="B445" s="352" t="s">
        <v>1253</v>
      </c>
      <c r="C445" s="394"/>
      <c r="D445" s="367"/>
      <c r="E445" s="394"/>
      <c r="F445" s="479"/>
      <c r="G445" s="238"/>
      <c r="H445" s="479"/>
      <c r="I445" s="479"/>
      <c r="J445" s="479"/>
      <c r="K445" s="479"/>
      <c r="L445" s="479"/>
      <c r="M445" s="354"/>
      <c r="N445" s="354"/>
      <c r="O445" s="500"/>
      <c r="P445" s="500"/>
      <c r="Q445" s="354"/>
      <c r="R445" s="354"/>
      <c r="S445" s="354"/>
      <c r="T445" s="354"/>
      <c r="U445" s="354"/>
      <c r="V445" s="461"/>
      <c r="W445" s="354"/>
      <c r="X445" s="461"/>
      <c r="Y445" s="354"/>
      <c r="Z445" s="489"/>
      <c r="AA445" s="489"/>
      <c r="AB445" s="489"/>
      <c r="AC445" s="489"/>
    </row>
    <row r="446" spans="1:34" s="355" customFormat="1">
      <c r="A446" s="223"/>
      <c r="B446" s="223" t="s">
        <v>1242</v>
      </c>
      <c r="C446" s="301" t="s">
        <v>1207</v>
      </c>
      <c r="D446" s="301" t="s">
        <v>858</v>
      </c>
      <c r="E446" s="260" t="s">
        <v>1247</v>
      </c>
      <c r="F446" s="225"/>
      <c r="G446" s="238"/>
      <c r="H446" s="302">
        <v>0.22</v>
      </c>
      <c r="I446" s="382">
        <v>5.9692561499999996</v>
      </c>
      <c r="J446" s="435">
        <v>-1.1149450000000186E-2</v>
      </c>
      <c r="K446" s="382">
        <v>8.6700000000000004E-4</v>
      </c>
      <c r="L446" s="435">
        <v>1.5080420000000001</v>
      </c>
      <c r="M446" s="382">
        <v>5.9692561499999996</v>
      </c>
      <c r="N446" s="435">
        <v>0.48298934999999965</v>
      </c>
      <c r="O446" s="382">
        <v>0.49841258999999999</v>
      </c>
      <c r="P446" s="435">
        <v>2.0050061100000001</v>
      </c>
      <c r="Q446" s="232">
        <v>249032.41000000003</v>
      </c>
      <c r="R446" s="303">
        <v>10047</v>
      </c>
      <c r="S446" s="232">
        <v>64</v>
      </c>
      <c r="T446" s="304">
        <v>4.1719169648968747E-2</v>
      </c>
      <c r="U446" s="240">
        <v>9.1557859218559972E-4</v>
      </c>
      <c r="V446" s="504"/>
      <c r="W446" s="305">
        <v>24.83</v>
      </c>
      <c r="X446" s="505"/>
      <c r="Y446" s="231">
        <v>4.0767136528393075E-2</v>
      </c>
      <c r="Z446" s="306">
        <v>1.3903730000000001E-3</v>
      </c>
      <c r="AA446" s="231">
        <v>2.9090129999999999E-2</v>
      </c>
      <c r="AB446" s="306" t="s">
        <v>170</v>
      </c>
      <c r="AC446" s="231" t="s">
        <v>170</v>
      </c>
      <c r="AD446" s="248"/>
      <c r="AH446" s="400"/>
    </row>
    <row r="447" spans="1:34" s="355" customFormat="1">
      <c r="A447" s="223"/>
      <c r="B447" s="223" t="s">
        <v>1243</v>
      </c>
      <c r="C447" s="301" t="s">
        <v>1207</v>
      </c>
      <c r="D447" s="301" t="s">
        <v>858</v>
      </c>
      <c r="E447" s="260" t="s">
        <v>1248</v>
      </c>
      <c r="F447" s="225"/>
      <c r="G447" s="238"/>
      <c r="H447" s="302">
        <v>0.22</v>
      </c>
      <c r="I447" s="382">
        <v>4.4258502200000001</v>
      </c>
      <c r="J447" s="435">
        <v>0.97074270999999945</v>
      </c>
      <c r="K447" s="382">
        <v>0.98006400000000005</v>
      </c>
      <c r="L447" s="435">
        <v>1.9835510000000001</v>
      </c>
      <c r="M447" s="382">
        <v>4.4258502200000001</v>
      </c>
      <c r="N447" s="435">
        <v>0.95826173999999931</v>
      </c>
      <c r="O447" s="382">
        <v>0.98347037999999987</v>
      </c>
      <c r="P447" s="435">
        <v>1.98396339</v>
      </c>
      <c r="Q447" s="232">
        <v>936386.79</v>
      </c>
      <c r="R447" s="303">
        <v>38144</v>
      </c>
      <c r="S447" s="232">
        <v>23</v>
      </c>
      <c r="T447" s="304">
        <v>0.21157218239527323</v>
      </c>
      <c r="U447" s="240">
        <v>1.1223483226554063E-3</v>
      </c>
      <c r="V447" s="504"/>
      <c r="W447" s="305">
        <v>24.54</v>
      </c>
      <c r="X447" s="505"/>
      <c r="Y447" s="231">
        <v>4.1906601466992675E-2</v>
      </c>
      <c r="Z447" s="306">
        <v>-2.6057479999999997E-3</v>
      </c>
      <c r="AA447" s="231">
        <v>1.466403E-2</v>
      </c>
      <c r="AB447" s="306" t="s">
        <v>170</v>
      </c>
      <c r="AC447" s="231" t="s">
        <v>170</v>
      </c>
      <c r="AD447" s="248"/>
      <c r="AH447" s="400"/>
    </row>
    <row r="448" spans="1:34" s="355" customFormat="1">
      <c r="A448" s="223"/>
      <c r="B448" s="223" t="s">
        <v>1244</v>
      </c>
      <c r="C448" s="301" t="s">
        <v>1207</v>
      </c>
      <c r="D448" s="301" t="s">
        <v>858</v>
      </c>
      <c r="E448" s="260" t="s">
        <v>1249</v>
      </c>
      <c r="F448" s="225"/>
      <c r="G448" s="238"/>
      <c r="H448" s="302">
        <v>0.22</v>
      </c>
      <c r="I448" s="382">
        <v>13.17375738</v>
      </c>
      <c r="J448" s="435">
        <v>0.39975407999999824</v>
      </c>
      <c r="K448" s="382">
        <v>0.48782700000000001</v>
      </c>
      <c r="L448" s="435">
        <v>2.0708769999999999</v>
      </c>
      <c r="M448" s="382">
        <v>13.17375738</v>
      </c>
      <c r="N448" s="435">
        <v>0.33788236999999732</v>
      </c>
      <c r="O448" s="382">
        <v>0.48877023999999997</v>
      </c>
      <c r="P448" s="435">
        <v>2.0624990900000006</v>
      </c>
      <c r="Q448" s="232">
        <v>274519.43</v>
      </c>
      <c r="R448" s="303">
        <v>11273</v>
      </c>
      <c r="S448" s="232">
        <v>58</v>
      </c>
      <c r="T448" s="304">
        <v>2.0838354774680084E-2</v>
      </c>
      <c r="U448" s="240">
        <v>1.0399651788261604E-3</v>
      </c>
      <c r="V448" s="504"/>
      <c r="W448" s="305">
        <v>24.38</v>
      </c>
      <c r="X448" s="505"/>
      <c r="Y448" s="231">
        <v>4.4509762100082048E-2</v>
      </c>
      <c r="Z448" s="306">
        <v>-3.654563E-3</v>
      </c>
      <c r="AA448" s="231">
        <v>7.2797040000000006E-3</v>
      </c>
      <c r="AB448" s="306" t="s">
        <v>170</v>
      </c>
      <c r="AC448" s="231" t="s">
        <v>170</v>
      </c>
      <c r="AD448" s="248"/>
      <c r="AH448" s="400"/>
    </row>
    <row r="449" spans="1:34" s="355" customFormat="1">
      <c r="A449" s="223"/>
      <c r="B449" s="223" t="s">
        <v>1399</v>
      </c>
      <c r="C449" s="301" t="s">
        <v>1207</v>
      </c>
      <c r="D449" s="508" t="s">
        <v>858</v>
      </c>
      <c r="E449" s="260" t="s">
        <v>1412</v>
      </c>
      <c r="F449" s="225"/>
      <c r="G449" s="238"/>
      <c r="H449" s="302">
        <v>0.22</v>
      </c>
      <c r="I449" s="382">
        <v>2.0015999999999998</v>
      </c>
      <c r="J449" s="435">
        <v>0.99119999999999986</v>
      </c>
      <c r="K449" s="382">
        <v>0.99746699999999999</v>
      </c>
      <c r="L449" s="435">
        <v>1.9974670000000001</v>
      </c>
      <c r="M449" s="382">
        <v>2.0015999999999998</v>
      </c>
      <c r="N449" s="435">
        <v>0.98399999999999999</v>
      </c>
      <c r="O449" s="382">
        <v>1.0007999999999999</v>
      </c>
      <c r="P449" s="435">
        <v>2.0011999999999999</v>
      </c>
      <c r="Q449" s="232">
        <v>901215.38</v>
      </c>
      <c r="R449" s="303">
        <v>36083</v>
      </c>
      <c r="S449" s="232">
        <v>27</v>
      </c>
      <c r="T449" s="304">
        <v>0.45024749200639491</v>
      </c>
      <c r="U449" s="240">
        <v>1.085414555773245E-3</v>
      </c>
      <c r="V449" s="504"/>
      <c r="W449" s="305">
        <v>25.02</v>
      </c>
      <c r="X449" s="505"/>
      <c r="Y449" s="231">
        <v>2.2340727418065545E-2</v>
      </c>
      <c r="Z449" s="306">
        <v>-5.0913770000000002E-3</v>
      </c>
      <c r="AA449" s="231" t="s">
        <v>170</v>
      </c>
      <c r="AB449" s="306" t="s">
        <v>170</v>
      </c>
      <c r="AC449" s="231" t="s">
        <v>170</v>
      </c>
      <c r="AD449" s="248"/>
      <c r="AH449" s="400"/>
    </row>
    <row r="450" spans="1:34" ht="15.5">
      <c r="A450" s="352"/>
      <c r="B450" s="352" t="s">
        <v>592</v>
      </c>
      <c r="C450" s="394"/>
      <c r="D450" s="367"/>
      <c r="E450" s="394"/>
      <c r="F450" s="479"/>
      <c r="G450" s="238"/>
      <c r="H450" s="479"/>
      <c r="I450" s="479"/>
      <c r="J450" s="479"/>
      <c r="K450" s="479"/>
      <c r="L450" s="479"/>
      <c r="M450" s="354"/>
      <c r="N450" s="354"/>
      <c r="O450" s="500"/>
      <c r="P450" s="500"/>
      <c r="Q450" s="354"/>
      <c r="R450" s="354"/>
      <c r="S450" s="354"/>
      <c r="T450" s="354"/>
      <c r="U450" s="354"/>
      <c r="V450" s="461"/>
      <c r="W450" s="354"/>
      <c r="X450" s="461"/>
      <c r="Y450" s="354"/>
      <c r="Z450" s="489"/>
      <c r="AA450" s="489"/>
      <c r="AB450" s="489"/>
      <c r="AC450" s="489"/>
    </row>
    <row r="451" spans="1:34">
      <c r="A451" s="223"/>
      <c r="B451" s="223" t="s">
        <v>140</v>
      </c>
      <c r="C451" s="301" t="s">
        <v>25</v>
      </c>
      <c r="D451" s="301" t="s">
        <v>858</v>
      </c>
      <c r="E451" s="260" t="s">
        <v>146</v>
      </c>
      <c r="F451" s="225"/>
      <c r="G451" s="238"/>
      <c r="H451" s="302">
        <v>0.18</v>
      </c>
      <c r="I451" s="382">
        <v>5066.7662529099998</v>
      </c>
      <c r="J451" s="435">
        <v>148.59344682999992</v>
      </c>
      <c r="K451" s="382">
        <v>148.98248899999999</v>
      </c>
      <c r="L451" s="435">
        <v>736.18254000000002</v>
      </c>
      <c r="M451" s="382">
        <v>5079.4308432699991</v>
      </c>
      <c r="N451" s="435">
        <v>140.22879876999951</v>
      </c>
      <c r="O451" s="382">
        <v>142.19465032999997</v>
      </c>
      <c r="P451" s="435">
        <v>709.72724377999998</v>
      </c>
      <c r="Q451" s="232">
        <v>965680525.69599783</v>
      </c>
      <c r="R451" s="303">
        <v>19266062</v>
      </c>
      <c r="S451" s="232">
        <v>12622</v>
      </c>
      <c r="T451" s="304">
        <v>0.19059109449570083</v>
      </c>
      <c r="U451" s="240">
        <v>2.0121326706357286E-4</v>
      </c>
      <c r="V451" s="504"/>
      <c r="W451" s="305">
        <v>50.23</v>
      </c>
      <c r="X451" s="505"/>
      <c r="Y451" s="231">
        <v>4.1210053752737411E-2</v>
      </c>
      <c r="Z451" s="306">
        <v>3.5787530000000001E-3</v>
      </c>
      <c r="AA451" s="231">
        <v>4.1704020000000001E-2</v>
      </c>
      <c r="AB451" s="306">
        <v>4.3075260000000004E-2</v>
      </c>
      <c r="AC451" s="231">
        <v>3.4561439999999999E-2</v>
      </c>
    </row>
    <row r="452" spans="1:34">
      <c r="A452" s="223"/>
      <c r="B452" s="223" t="s">
        <v>432</v>
      </c>
      <c r="C452" s="301" t="s">
        <v>25</v>
      </c>
      <c r="D452" s="301" t="s">
        <v>110</v>
      </c>
      <c r="E452" s="260" t="s">
        <v>434</v>
      </c>
      <c r="F452" s="225"/>
      <c r="G452" s="238"/>
      <c r="H452" s="302">
        <v>7.0000000000000007E-2</v>
      </c>
      <c r="I452" s="382">
        <v>1254.9826592100001</v>
      </c>
      <c r="J452" s="435">
        <v>54.104440889999864</v>
      </c>
      <c r="K452" s="382">
        <v>53.694580000000002</v>
      </c>
      <c r="L452" s="435">
        <v>262.20737400000002</v>
      </c>
      <c r="M452" s="382">
        <v>1252.96845921</v>
      </c>
      <c r="N452" s="435">
        <v>88.38942090000009</v>
      </c>
      <c r="O452" s="382">
        <v>89.082829079999996</v>
      </c>
      <c r="P452" s="435">
        <v>322.33432630000004</v>
      </c>
      <c r="Q452" s="232">
        <v>156198999.10000002</v>
      </c>
      <c r="R452" s="303">
        <v>1553193</v>
      </c>
      <c r="S452" s="232">
        <v>5605</v>
      </c>
      <c r="T452" s="304">
        <v>0.12446307361595406</v>
      </c>
      <c r="U452" s="240">
        <v>1.6077134884935024E-4</v>
      </c>
      <c r="V452" s="504"/>
      <c r="W452" s="305">
        <v>100.71</v>
      </c>
      <c r="X452" s="505"/>
      <c r="Y452" s="231">
        <v>4.1780756627941618E-2</v>
      </c>
      <c r="Z452" s="306">
        <v>3.6855860000000002E-3</v>
      </c>
      <c r="AA452" s="231">
        <v>4.1236620000000002E-2</v>
      </c>
      <c r="AB452" s="306">
        <v>4.2961239999999998E-2</v>
      </c>
      <c r="AC452" s="231">
        <v>3.3957130000000002E-2</v>
      </c>
    </row>
    <row r="453" spans="1:34">
      <c r="A453" s="223"/>
      <c r="B453" s="223" t="s">
        <v>1431</v>
      </c>
      <c r="C453" s="301" t="s">
        <v>25</v>
      </c>
      <c r="D453" s="301" t="s">
        <v>1252</v>
      </c>
      <c r="E453" s="260" t="s">
        <v>1436</v>
      </c>
      <c r="F453" s="225"/>
      <c r="G453" s="238"/>
      <c r="H453" s="302">
        <v>0.2</v>
      </c>
      <c r="I453" s="382">
        <v>8.0545112200000002</v>
      </c>
      <c r="J453" s="435">
        <v>2.0202040700000001</v>
      </c>
      <c r="K453" s="382">
        <v>2.0077310000000002</v>
      </c>
      <c r="L453" s="435">
        <v>8.0279220000000002</v>
      </c>
      <c r="M453" s="382">
        <v>8.0545112200000002</v>
      </c>
      <c r="N453" s="435">
        <v>2.0267076199999994</v>
      </c>
      <c r="O453" s="382">
        <v>2.0141059399999999</v>
      </c>
      <c r="P453" s="435">
        <v>8.0451122899999987</v>
      </c>
      <c r="Q453" s="232">
        <v>2691732.3600000003</v>
      </c>
      <c r="R453" s="303">
        <v>26807</v>
      </c>
      <c r="S453" s="232">
        <v>35</v>
      </c>
      <c r="T453" s="304">
        <v>0.33418941093734056</v>
      </c>
      <c r="U453" s="240">
        <v>2.0720039560984479E-4</v>
      </c>
      <c r="V453" s="504"/>
      <c r="W453" s="305">
        <v>100.66</v>
      </c>
      <c r="X453" s="505"/>
      <c r="Y453" s="231">
        <v>1.614868865487781E-2</v>
      </c>
      <c r="Z453" s="306">
        <v>4.134492E-3</v>
      </c>
      <c r="AA453" s="231" t="s">
        <v>170</v>
      </c>
      <c r="AB453" s="306" t="s">
        <v>170</v>
      </c>
      <c r="AC453" s="231" t="s">
        <v>170</v>
      </c>
    </row>
    <row r="454" spans="1:34">
      <c r="A454" s="223"/>
      <c r="B454" s="223" t="s">
        <v>433</v>
      </c>
      <c r="C454" s="301" t="s">
        <v>25</v>
      </c>
      <c r="D454" s="301" t="s">
        <v>110</v>
      </c>
      <c r="E454" s="260" t="s">
        <v>435</v>
      </c>
      <c r="F454" s="225"/>
      <c r="G454" s="238"/>
      <c r="H454" s="302">
        <v>0.12</v>
      </c>
      <c r="I454" s="382">
        <v>745.32389316000001</v>
      </c>
      <c r="J454" s="435">
        <v>2.5670915499999523</v>
      </c>
      <c r="K454" s="382">
        <v>2.58161</v>
      </c>
      <c r="L454" s="435">
        <v>396.272693</v>
      </c>
      <c r="M454" s="382">
        <v>745.32389316000001</v>
      </c>
      <c r="N454" s="435">
        <v>16.216069319999932</v>
      </c>
      <c r="O454" s="382">
        <v>16.722595200000001</v>
      </c>
      <c r="P454" s="435">
        <v>441.59633104</v>
      </c>
      <c r="Q454" s="232">
        <v>54434883.430800013</v>
      </c>
      <c r="R454" s="303">
        <v>541592</v>
      </c>
      <c r="S454" s="232">
        <v>2728</v>
      </c>
      <c r="T454" s="304">
        <v>7.3035205137472206E-2</v>
      </c>
      <c r="U454" s="240">
        <v>1.7420058415245409E-4</v>
      </c>
      <c r="V454" s="504"/>
      <c r="W454" s="305">
        <v>100.69</v>
      </c>
      <c r="X454" s="505"/>
      <c r="Y454" s="231">
        <v>4.3657086105869498E-2</v>
      </c>
      <c r="Z454" s="306">
        <v>3.6198289999999998E-3</v>
      </c>
      <c r="AA454" s="231">
        <v>4.2144929999999997E-2</v>
      </c>
      <c r="AB454" s="306">
        <v>4.4295620000000001E-2</v>
      </c>
      <c r="AC454" s="231">
        <v>3.5040160000000001E-2</v>
      </c>
    </row>
    <row r="455" spans="1:34">
      <c r="A455" s="223"/>
      <c r="B455" s="223" t="s">
        <v>933</v>
      </c>
      <c r="C455" s="301" t="s">
        <v>1207</v>
      </c>
      <c r="D455" s="301" t="s">
        <v>858</v>
      </c>
      <c r="E455" s="260" t="s">
        <v>1189</v>
      </c>
      <c r="F455" s="225"/>
      <c r="G455" s="238"/>
      <c r="H455" s="302">
        <v>0.18</v>
      </c>
      <c r="I455" s="382">
        <v>666.27300285000001</v>
      </c>
      <c r="J455" s="435">
        <v>-19.511846870000007</v>
      </c>
      <c r="K455" s="382">
        <v>-19.163499999999999</v>
      </c>
      <c r="L455" s="435">
        <v>232.11745500000001</v>
      </c>
      <c r="M455" s="382">
        <v>666.27300285000001</v>
      </c>
      <c r="N455" s="435">
        <v>3.5342266500000954</v>
      </c>
      <c r="O455" s="382">
        <v>3.9301279499999997</v>
      </c>
      <c r="P455" s="435">
        <v>257.30639695500003</v>
      </c>
      <c r="Q455" s="232">
        <v>169600163.22699994</v>
      </c>
      <c r="R455" s="303">
        <v>3384752</v>
      </c>
      <c r="S455" s="232">
        <v>3439</v>
      </c>
      <c r="T455" s="304">
        <v>0.25455055585552894</v>
      </c>
      <c r="U455" s="240">
        <v>2.3104253440191138E-4</v>
      </c>
      <c r="V455" s="504"/>
      <c r="W455" s="305">
        <v>50.19</v>
      </c>
      <c r="X455" s="505"/>
      <c r="Y455" s="231">
        <v>4.2754831639768884E-2</v>
      </c>
      <c r="Z455" s="306">
        <v>3.542599E-3</v>
      </c>
      <c r="AA455" s="231">
        <v>4.3818179999999998E-2</v>
      </c>
      <c r="AB455" s="306" t="s">
        <v>170</v>
      </c>
      <c r="AC455" s="231" t="s">
        <v>170</v>
      </c>
    </row>
    <row r="456" spans="1:34">
      <c r="A456" s="223"/>
      <c r="B456" s="223" t="s">
        <v>1372</v>
      </c>
      <c r="C456" s="301" t="s">
        <v>1207</v>
      </c>
      <c r="D456" s="301" t="s">
        <v>379</v>
      </c>
      <c r="E456" s="260" t="s">
        <v>1375</v>
      </c>
      <c r="F456" s="225"/>
      <c r="G456" s="238"/>
      <c r="H456" s="302">
        <v>0.15</v>
      </c>
      <c r="I456" s="382">
        <v>114.76364748</v>
      </c>
      <c r="J456" s="435">
        <v>1.5084000000059605E-3</v>
      </c>
      <c r="K456" s="382">
        <v>1.505E-3</v>
      </c>
      <c r="L456" s="435">
        <v>114.153953</v>
      </c>
      <c r="M456" s="382">
        <v>114.76364748</v>
      </c>
      <c r="N456" s="435">
        <v>8.1539885800000125</v>
      </c>
      <c r="O456" s="382">
        <v>8.0478670799999996</v>
      </c>
      <c r="P456" s="435">
        <v>122.56426525000001</v>
      </c>
      <c r="Q456" s="232">
        <v>2495263.25</v>
      </c>
      <c r="R456" s="303">
        <v>49742</v>
      </c>
      <c r="S456" s="232">
        <v>34</v>
      </c>
      <c r="T456" s="304">
        <v>2.1742627607185913E-2</v>
      </c>
      <c r="U456" s="240">
        <v>4.6441864059456326E-4</v>
      </c>
      <c r="V456" s="504"/>
      <c r="W456" s="305">
        <v>50.28</v>
      </c>
      <c r="X456" s="505"/>
      <c r="Y456" s="231">
        <v>2.9136833731105809E-2</v>
      </c>
      <c r="Z456" s="306">
        <v>3.8953260000000002E-3</v>
      </c>
      <c r="AA456" s="231" t="s">
        <v>170</v>
      </c>
      <c r="AB456" s="306" t="s">
        <v>170</v>
      </c>
      <c r="AC456" s="231" t="s">
        <v>170</v>
      </c>
    </row>
    <row r="457" spans="1:34" ht="15.5">
      <c r="A457" s="352"/>
      <c r="B457" s="352" t="s">
        <v>203</v>
      </c>
      <c r="C457" s="394"/>
      <c r="D457" s="367"/>
      <c r="E457" s="394"/>
      <c r="F457" s="479"/>
      <c r="G457" s="238"/>
      <c r="H457" s="479"/>
      <c r="I457" s="479"/>
      <c r="J457" s="479"/>
      <c r="K457" s="479"/>
      <c r="L457" s="479"/>
      <c r="M457" s="354"/>
      <c r="N457" s="354"/>
      <c r="O457" s="500"/>
      <c r="P457" s="500"/>
      <c r="Q457" s="354"/>
      <c r="R457" s="354"/>
      <c r="S457" s="354"/>
      <c r="T457" s="354"/>
      <c r="U457" s="354"/>
      <c r="V457" s="461"/>
      <c r="W457" s="354"/>
      <c r="X457" s="461"/>
      <c r="Y457" s="354"/>
      <c r="Z457" s="489"/>
      <c r="AA457" s="489"/>
      <c r="AB457" s="489"/>
      <c r="AC457" s="489"/>
    </row>
    <row r="458" spans="1:34" ht="15.75" customHeight="1">
      <c r="A458" s="223" t="s">
        <v>966</v>
      </c>
      <c r="B458" s="223" t="s">
        <v>619</v>
      </c>
      <c r="C458" s="301" t="s">
        <v>25</v>
      </c>
      <c r="D458" s="301" t="s">
        <v>858</v>
      </c>
      <c r="E458" s="260" t="s">
        <v>875</v>
      </c>
      <c r="F458" s="225"/>
      <c r="G458" s="238"/>
      <c r="H458" s="302">
        <v>0.39</v>
      </c>
      <c r="I458" s="382">
        <v>31.895653550000002</v>
      </c>
      <c r="J458" s="435">
        <v>-0.42049329999999702</v>
      </c>
      <c r="K458" s="382">
        <v>0</v>
      </c>
      <c r="L458" s="435">
        <v>-3.668469</v>
      </c>
      <c r="M458" s="382">
        <v>31.836336550000002</v>
      </c>
      <c r="N458" s="435">
        <v>-1.5977668000000007</v>
      </c>
      <c r="O458" s="382">
        <v>-1.2895000000000001</v>
      </c>
      <c r="P458" s="435">
        <v>-4.9270791400000009</v>
      </c>
      <c r="Q458" s="232">
        <v>1256804.5099999998</v>
      </c>
      <c r="R458" s="303">
        <v>49980</v>
      </c>
      <c r="S458" s="232">
        <v>205</v>
      </c>
      <c r="T458" s="304">
        <v>3.9403629338706551E-2</v>
      </c>
      <c r="U458" s="240">
        <v>2.3743591659022788E-3</v>
      </c>
      <c r="V458" s="504"/>
      <c r="W458" s="305">
        <v>25.79</v>
      </c>
      <c r="X458" s="505"/>
      <c r="Y458" s="231">
        <v>3.242318728189221E-2</v>
      </c>
      <c r="Z458" s="306">
        <v>-1.301186E-2</v>
      </c>
      <c r="AA458" s="231">
        <v>-8.3341539999999999E-3</v>
      </c>
      <c r="AB458" s="306">
        <v>7.1932209999999996E-2</v>
      </c>
      <c r="AC458" s="231">
        <v>2.7206480000000002E-2</v>
      </c>
    </row>
    <row r="459" spans="1:34" ht="15.75" customHeight="1">
      <c r="A459" s="223"/>
      <c r="B459" s="223" t="s">
        <v>1478</v>
      </c>
      <c r="C459" s="301" t="s">
        <v>25</v>
      </c>
      <c r="D459" s="301"/>
      <c r="E459" s="260" t="s">
        <v>1489</v>
      </c>
      <c r="F459" s="225"/>
      <c r="G459" s="238"/>
      <c r="H459" s="302">
        <v>0.22</v>
      </c>
      <c r="I459" s="382">
        <v>2.0118919800000001</v>
      </c>
      <c r="J459" s="435">
        <v>7.0919799999999813E-3</v>
      </c>
      <c r="K459" s="382">
        <v>7.0679999999999996E-3</v>
      </c>
      <c r="L459" s="435">
        <v>2.0068800000000002</v>
      </c>
      <c r="M459" s="382">
        <v>2.0118919800000001</v>
      </c>
      <c r="N459" s="435">
        <v>2.0118919800000001</v>
      </c>
      <c r="O459" s="382">
        <v>2.0118919800000001</v>
      </c>
      <c r="P459" s="435">
        <v>4.0166919800000001</v>
      </c>
      <c r="Q459" s="232">
        <v>453981.85999999993</v>
      </c>
      <c r="R459" s="303">
        <v>18128</v>
      </c>
      <c r="S459" s="232">
        <v>100</v>
      </c>
      <c r="T459" s="304">
        <v>0.22564922198258372</v>
      </c>
      <c r="U459" s="240">
        <v>1.3069139177059237E-3</v>
      </c>
      <c r="V459" s="504"/>
      <c r="W459" s="305">
        <v>25.08</v>
      </c>
      <c r="X459" s="505"/>
      <c r="Y459" s="231">
        <v>8.2903907496012751E-3</v>
      </c>
      <c r="Z459" s="306">
        <v>4.7743669999999998E-3</v>
      </c>
      <c r="AA459" s="231" t="s">
        <v>170</v>
      </c>
      <c r="AB459" s="306" t="s">
        <v>170</v>
      </c>
      <c r="AC459" s="231" t="s">
        <v>170</v>
      </c>
    </row>
    <row r="460" spans="1:34" s="355" customFormat="1">
      <c r="A460" s="223" t="s">
        <v>966</v>
      </c>
      <c r="B460" s="223" t="s">
        <v>618</v>
      </c>
      <c r="C460" s="301" t="s">
        <v>25</v>
      </c>
      <c r="D460" s="301" t="s">
        <v>858</v>
      </c>
      <c r="E460" s="260" t="s">
        <v>1164</v>
      </c>
      <c r="F460" s="225"/>
      <c r="G460" s="238"/>
      <c r="H460" s="302">
        <v>0.39</v>
      </c>
      <c r="I460" s="382">
        <v>50.274254030000002</v>
      </c>
      <c r="J460" s="435">
        <v>-0.65939290999999645</v>
      </c>
      <c r="K460" s="382">
        <v>0</v>
      </c>
      <c r="L460" s="435">
        <v>-2.633705</v>
      </c>
      <c r="M460" s="382">
        <v>50.274254030000002</v>
      </c>
      <c r="N460" s="435">
        <v>1.1333571199999972</v>
      </c>
      <c r="O460" s="382">
        <v>1.4105000000000001</v>
      </c>
      <c r="P460" s="435">
        <v>-1.21162258</v>
      </c>
      <c r="Q460" s="232">
        <v>1910711.0300000003</v>
      </c>
      <c r="R460" s="303">
        <v>67981</v>
      </c>
      <c r="S460" s="232">
        <v>319</v>
      </c>
      <c r="T460" s="304">
        <v>3.8005755965266584E-2</v>
      </c>
      <c r="U460" s="240">
        <v>2.0348719663609684E-3</v>
      </c>
      <c r="V460" s="504"/>
      <c r="W460" s="305">
        <v>28.16</v>
      </c>
      <c r="X460" s="505"/>
      <c r="Y460" s="231">
        <v>2.9113884943181817E-2</v>
      </c>
      <c r="Z460" s="306">
        <v>-1.4695590000000001E-2</v>
      </c>
      <c r="AA460" s="231">
        <v>-3.9509580000000001E-3</v>
      </c>
      <c r="AB460" s="306">
        <v>8.7714149999999991E-2</v>
      </c>
      <c r="AC460" s="231">
        <v>4.3293169999999999E-2</v>
      </c>
      <c r="AD460" s="248"/>
      <c r="AH460" s="400"/>
    </row>
    <row r="461" spans="1:34" s="355" customFormat="1">
      <c r="A461" s="223" t="s">
        <v>966</v>
      </c>
      <c r="B461" s="223" t="s">
        <v>617</v>
      </c>
      <c r="C461" s="301" t="s">
        <v>25</v>
      </c>
      <c r="D461" s="301" t="s">
        <v>858</v>
      </c>
      <c r="E461" s="260" t="s">
        <v>876</v>
      </c>
      <c r="F461" s="225"/>
      <c r="G461" s="238"/>
      <c r="H461" s="302">
        <v>0.19</v>
      </c>
      <c r="I461" s="382">
        <v>1655.05360776</v>
      </c>
      <c r="J461" s="435">
        <v>60.581496240000007</v>
      </c>
      <c r="K461" s="382">
        <v>59.091569999999997</v>
      </c>
      <c r="L461" s="435">
        <v>641.67232000000001</v>
      </c>
      <c r="M461" s="382">
        <v>1654.4645863799999</v>
      </c>
      <c r="N461" s="435">
        <v>150.45203149999975</v>
      </c>
      <c r="O461" s="382">
        <v>130.11772366</v>
      </c>
      <c r="P461" s="435">
        <v>715.14902774999996</v>
      </c>
      <c r="Q461" s="232">
        <v>92547178.359999985</v>
      </c>
      <c r="R461" s="303">
        <v>2228175</v>
      </c>
      <c r="S461" s="232">
        <v>38234</v>
      </c>
      <c r="T461" s="304">
        <v>5.5917933972698418E-2</v>
      </c>
      <c r="U461" s="240">
        <v>4.4821080300277505E-4</v>
      </c>
      <c r="V461" s="504"/>
      <c r="W461" s="305">
        <v>42.03</v>
      </c>
      <c r="X461" s="505"/>
      <c r="Y461" s="231">
        <v>2.0368213181061148E-2</v>
      </c>
      <c r="Z461" s="306">
        <v>1.6682549999999998E-3</v>
      </c>
      <c r="AA461" s="231">
        <v>8.6429550000000008E-2</v>
      </c>
      <c r="AB461" s="306">
        <v>0.15943070000000001</v>
      </c>
      <c r="AC461" s="231">
        <v>0.1049387</v>
      </c>
      <c r="AD461" s="248"/>
      <c r="AH461" s="400"/>
    </row>
    <row r="462" spans="1:34" s="355" customFormat="1">
      <c r="A462" s="223"/>
      <c r="B462" s="223" t="s">
        <v>1475</v>
      </c>
      <c r="C462" s="301" t="s">
        <v>25</v>
      </c>
      <c r="D462" s="301"/>
      <c r="E462" s="260" t="s">
        <v>1486</v>
      </c>
      <c r="F462" s="225"/>
      <c r="G462" s="238"/>
      <c r="H462" s="302">
        <v>0.19</v>
      </c>
      <c r="I462" s="382">
        <v>3.2330999999999999</v>
      </c>
      <c r="J462" s="435">
        <v>1.7271000000000001</v>
      </c>
      <c r="K462" s="382">
        <v>1.747255</v>
      </c>
      <c r="L462" s="435">
        <v>3.2563049999999998</v>
      </c>
      <c r="M462" s="382">
        <v>3.2330999999999999</v>
      </c>
      <c r="N462" s="435">
        <v>3.2330999999999999</v>
      </c>
      <c r="O462" s="382">
        <v>3.2330999999999999</v>
      </c>
      <c r="P462" s="435">
        <v>4.7390999999999996</v>
      </c>
      <c r="Q462" s="232">
        <v>1959651.2699999996</v>
      </c>
      <c r="R462" s="303">
        <v>78634</v>
      </c>
      <c r="S462" s="232">
        <v>65</v>
      </c>
      <c r="T462" s="304">
        <v>0.60612145309455312</v>
      </c>
      <c r="U462" s="240">
        <v>2.3950594724434786E-3</v>
      </c>
      <c r="V462" s="504"/>
      <c r="W462" s="305">
        <v>24.87</v>
      </c>
      <c r="X462" s="505"/>
      <c r="Y462" s="231">
        <v>5.863530357860876E-3</v>
      </c>
      <c r="Z462" s="306">
        <v>-9.1633469999999988E-3</v>
      </c>
      <c r="AA462" s="231" t="s">
        <v>170</v>
      </c>
      <c r="AB462" s="306" t="s">
        <v>170</v>
      </c>
      <c r="AC462" s="231" t="s">
        <v>170</v>
      </c>
      <c r="AD462" s="248"/>
      <c r="AH462" s="400"/>
    </row>
    <row r="463" spans="1:34" s="355" customFormat="1">
      <c r="A463" s="223"/>
      <c r="B463" s="223" t="s">
        <v>1476</v>
      </c>
      <c r="C463" s="301" t="s">
        <v>25</v>
      </c>
      <c r="D463" s="301"/>
      <c r="E463" s="260" t="s">
        <v>1487</v>
      </c>
      <c r="F463" s="225"/>
      <c r="G463" s="238"/>
      <c r="H463" s="302">
        <v>0.19</v>
      </c>
      <c r="I463" s="382">
        <v>2.7412000000000001</v>
      </c>
      <c r="J463" s="435">
        <v>-1.6500000000000001E-2</v>
      </c>
      <c r="K463" s="382">
        <v>0</v>
      </c>
      <c r="L463" s="435">
        <v>2.7654489999999998</v>
      </c>
      <c r="M463" s="382">
        <v>2.7412000000000001</v>
      </c>
      <c r="N463" s="435">
        <v>2.7412000000000001</v>
      </c>
      <c r="O463" s="382">
        <v>2.7412000000000001</v>
      </c>
      <c r="P463" s="435">
        <v>5.4988999999999999</v>
      </c>
      <c r="Q463" s="232">
        <v>2207907.0099999998</v>
      </c>
      <c r="R463" s="303">
        <v>88960</v>
      </c>
      <c r="S463" s="232">
        <v>113</v>
      </c>
      <c r="T463" s="304">
        <v>0.80545272508390475</v>
      </c>
      <c r="U463" s="240">
        <v>2.1747854309759475E-3</v>
      </c>
      <c r="V463" s="504"/>
      <c r="W463" s="305">
        <v>24.92</v>
      </c>
      <c r="X463" s="505"/>
      <c r="Y463" s="231">
        <v>5.7314205457463883E-3</v>
      </c>
      <c r="Z463" s="306">
        <v>-5.9832470000000006E-3</v>
      </c>
      <c r="AA463" s="231" t="s">
        <v>170</v>
      </c>
      <c r="AB463" s="306" t="s">
        <v>170</v>
      </c>
      <c r="AC463" s="231" t="s">
        <v>170</v>
      </c>
      <c r="AD463" s="248"/>
      <c r="AH463" s="400"/>
    </row>
    <row r="464" spans="1:34" s="355" customFormat="1">
      <c r="A464" s="223"/>
      <c r="B464" s="223" t="s">
        <v>1477</v>
      </c>
      <c r="C464" s="301" t="s">
        <v>25</v>
      </c>
      <c r="D464" s="301"/>
      <c r="E464" s="260" t="s">
        <v>1488</v>
      </c>
      <c r="F464" s="225"/>
      <c r="G464" s="238"/>
      <c r="H464" s="302">
        <v>0.19</v>
      </c>
      <c r="I464" s="382">
        <v>1.4958</v>
      </c>
      <c r="J464" s="435">
        <v>-1.2E-2</v>
      </c>
      <c r="K464" s="382">
        <v>0</v>
      </c>
      <c r="L464" s="435">
        <v>1.5136369999999999</v>
      </c>
      <c r="M464" s="382">
        <v>1.4958</v>
      </c>
      <c r="N464" s="435">
        <v>1.4958</v>
      </c>
      <c r="O464" s="382">
        <v>1.4958</v>
      </c>
      <c r="P464" s="435">
        <v>3.0036</v>
      </c>
      <c r="Q464" s="232">
        <v>1228045.46</v>
      </c>
      <c r="R464" s="303">
        <v>49357</v>
      </c>
      <c r="S464" s="232">
        <v>159</v>
      </c>
      <c r="T464" s="304">
        <v>0.82099576146543651</v>
      </c>
      <c r="U464" s="240">
        <v>2.3585764154181034E-3</v>
      </c>
      <c r="V464" s="504"/>
      <c r="W464" s="305">
        <v>25.01</v>
      </c>
      <c r="X464" s="505"/>
      <c r="Y464" s="231">
        <v>4.9220711715313873E-3</v>
      </c>
      <c r="Z464" s="306">
        <v>-4.7751690000000001E-3</v>
      </c>
      <c r="AA464" s="231" t="s">
        <v>170</v>
      </c>
      <c r="AB464" s="306" t="s">
        <v>170</v>
      </c>
      <c r="AC464" s="231" t="s">
        <v>170</v>
      </c>
      <c r="AD464" s="248"/>
      <c r="AH464" s="400"/>
    </row>
    <row r="465" spans="1:29">
      <c r="A465" s="223" t="s">
        <v>966</v>
      </c>
      <c r="B465" s="223" t="s">
        <v>620</v>
      </c>
      <c r="C465" s="301" t="s">
        <v>25</v>
      </c>
      <c r="D465" s="301" t="s">
        <v>858</v>
      </c>
      <c r="E465" s="260" t="s">
        <v>874</v>
      </c>
      <c r="F465" s="225"/>
      <c r="G465" s="238"/>
      <c r="H465" s="302">
        <v>0.39</v>
      </c>
      <c r="I465" s="382">
        <v>113.59395138000001</v>
      </c>
      <c r="J465" s="435">
        <v>-1.3584279899999798</v>
      </c>
      <c r="K465" s="382">
        <v>0</v>
      </c>
      <c r="L465" s="435">
        <v>6.050573</v>
      </c>
      <c r="M465" s="382">
        <v>113.48822940000001</v>
      </c>
      <c r="N465" s="435">
        <v>-1.6243013999999911</v>
      </c>
      <c r="O465" s="382">
        <v>-1.5499393000000001</v>
      </c>
      <c r="P465" s="435">
        <v>4.3782043499999999</v>
      </c>
      <c r="Q465" s="232">
        <v>3799854.4950000006</v>
      </c>
      <c r="R465" s="303">
        <v>123724</v>
      </c>
      <c r="S465" s="232">
        <v>1147</v>
      </c>
      <c r="T465" s="304">
        <v>3.345120447732769E-2</v>
      </c>
      <c r="U465" s="240">
        <v>2.0053705644418386E-3</v>
      </c>
      <c r="V465" s="504"/>
      <c r="W465" s="305">
        <v>30.94</v>
      </c>
      <c r="X465" s="505"/>
      <c r="Y465" s="231">
        <v>2.6456108597285068E-2</v>
      </c>
      <c r="Z465" s="306">
        <v>-1.1817310000000001E-2</v>
      </c>
      <c r="AA465" s="231">
        <v>8.5360839999999998E-4</v>
      </c>
      <c r="AB465" s="306">
        <v>0.1053917</v>
      </c>
      <c r="AC465" s="231">
        <v>5.9658939999999994E-2</v>
      </c>
    </row>
    <row r="466" spans="1:29">
      <c r="A466" s="223"/>
      <c r="B466" s="223" t="s">
        <v>390</v>
      </c>
      <c r="C466" s="301" t="s">
        <v>1207</v>
      </c>
      <c r="D466" s="301" t="s">
        <v>228</v>
      </c>
      <c r="E466" s="260" t="s">
        <v>1090</v>
      </c>
      <c r="F466" s="225"/>
      <c r="G466" s="238"/>
      <c r="H466" s="302">
        <v>0.69</v>
      </c>
      <c r="I466" s="382">
        <v>86.67140216</v>
      </c>
      <c r="J466" s="435">
        <v>2.4054302599999904</v>
      </c>
      <c r="K466" s="382">
        <v>3.6699784700000002</v>
      </c>
      <c r="L466" s="435">
        <v>19.259479849999998</v>
      </c>
      <c r="M466" s="382">
        <v>85.937792709999997</v>
      </c>
      <c r="N466" s="435">
        <v>4.0022133499999937</v>
      </c>
      <c r="O466" s="382">
        <v>4.6106458699999999</v>
      </c>
      <c r="P466" s="435">
        <v>20.671853160000001</v>
      </c>
      <c r="Q466" s="232">
        <v>3765549.0799999991</v>
      </c>
      <c r="R466" s="303">
        <v>931644</v>
      </c>
      <c r="S466" s="232">
        <v>247</v>
      </c>
      <c r="T466" s="304">
        <v>4.3446269313245862E-2</v>
      </c>
      <c r="U466" s="240">
        <v>4.6767855426932681E-3</v>
      </c>
      <c r="V466" s="504"/>
      <c r="W466" s="305">
        <v>4.01</v>
      </c>
      <c r="X466" s="505"/>
      <c r="Y466" s="231">
        <v>5.0798004987531169E-2</v>
      </c>
      <c r="Z466" s="306">
        <v>-1.402983E-2</v>
      </c>
      <c r="AA466" s="231">
        <v>6.5887319999999999E-2</v>
      </c>
      <c r="AB466" s="306">
        <v>9.9924669999999993E-2</v>
      </c>
      <c r="AC466" s="231">
        <v>5.5284009999999995E-2</v>
      </c>
    </row>
    <row r="467" spans="1:29">
      <c r="A467" s="223" t="s">
        <v>966</v>
      </c>
      <c r="B467" s="223" t="s">
        <v>752</v>
      </c>
      <c r="C467" s="301" t="s">
        <v>25</v>
      </c>
      <c r="D467" s="301" t="s">
        <v>110</v>
      </c>
      <c r="E467" s="260" t="s">
        <v>756</v>
      </c>
      <c r="F467" s="225"/>
      <c r="G467" s="238"/>
      <c r="H467" s="302">
        <v>0.22</v>
      </c>
      <c r="I467" s="382">
        <v>25.285154400000003</v>
      </c>
      <c r="J467" s="435">
        <v>-0.18072559999999777</v>
      </c>
      <c r="K467" s="382">
        <v>0</v>
      </c>
      <c r="L467" s="435">
        <v>3.6562320000000001</v>
      </c>
      <c r="M467" s="382">
        <v>25.283430720000002</v>
      </c>
      <c r="N467" s="435">
        <v>0.11499936000000313</v>
      </c>
      <c r="O467" s="382">
        <v>0</v>
      </c>
      <c r="P467" s="435">
        <v>3.6555995800000001</v>
      </c>
      <c r="Q467" s="232">
        <v>1523287.91</v>
      </c>
      <c r="R467" s="303">
        <v>49586</v>
      </c>
      <c r="S467" s="232">
        <v>73</v>
      </c>
      <c r="T467" s="304">
        <v>6.0244358642318585E-2</v>
      </c>
      <c r="U467" s="240">
        <v>2.6718534951517266E-3</v>
      </c>
      <c r="V467" s="504"/>
      <c r="W467" s="305">
        <v>30.78</v>
      </c>
      <c r="X467" s="505"/>
      <c r="Y467" s="231">
        <v>3.3904840805717998E-2</v>
      </c>
      <c r="Z467" s="306">
        <v>-7.0967740000000001E-3</v>
      </c>
      <c r="AA467" s="231">
        <v>3.8309009999999998E-2</v>
      </c>
      <c r="AB467" s="306">
        <v>9.9587020000000012E-2</v>
      </c>
      <c r="AC467" s="231" t="s">
        <v>170</v>
      </c>
    </row>
    <row r="468" spans="1:29">
      <c r="A468" s="223" t="s">
        <v>966</v>
      </c>
      <c r="B468" s="223" t="s">
        <v>753</v>
      </c>
      <c r="C468" s="301" t="s">
        <v>25</v>
      </c>
      <c r="D468" s="301" t="s">
        <v>110</v>
      </c>
      <c r="E468" s="260" t="s">
        <v>757</v>
      </c>
      <c r="F468" s="225"/>
      <c r="G468" s="238"/>
      <c r="H468" s="302">
        <v>0.22</v>
      </c>
      <c r="I468" s="382">
        <v>28.068913350000003</v>
      </c>
      <c r="J468" s="435">
        <v>-0.12200559999999777</v>
      </c>
      <c r="K468" s="382">
        <v>0</v>
      </c>
      <c r="L468" s="435">
        <v>7.9499469999999999</v>
      </c>
      <c r="M468" s="382">
        <v>28.068913350000003</v>
      </c>
      <c r="N468" s="435">
        <v>1.2188477500000037</v>
      </c>
      <c r="O468" s="382">
        <v>0.73619999999999997</v>
      </c>
      <c r="P468" s="435">
        <v>8.6741559400000003</v>
      </c>
      <c r="Q468" s="232">
        <v>641056.02</v>
      </c>
      <c r="R468" s="303">
        <v>17574</v>
      </c>
      <c r="S468" s="232">
        <v>192</v>
      </c>
      <c r="T468" s="304">
        <v>2.2838647581631441E-2</v>
      </c>
      <c r="U468" s="240">
        <v>2.4694734347491059E-3</v>
      </c>
      <c r="V468" s="504"/>
      <c r="W468" s="305">
        <v>36.81</v>
      </c>
      <c r="X468" s="505"/>
      <c r="Y468" s="231">
        <v>2.8315457756044552E-2</v>
      </c>
      <c r="Z468" s="306">
        <v>-4.3278329999999997E-3</v>
      </c>
      <c r="AA468" s="231">
        <v>6.6002039999999998E-2</v>
      </c>
      <c r="AB468" s="306">
        <v>0.1511345</v>
      </c>
      <c r="AC468" s="231" t="s">
        <v>170</v>
      </c>
    </row>
    <row r="469" spans="1:29">
      <c r="A469" s="223"/>
      <c r="B469" s="223" t="s">
        <v>1144</v>
      </c>
      <c r="C469" s="301" t="s">
        <v>25</v>
      </c>
      <c r="D469" s="301" t="s">
        <v>31</v>
      </c>
      <c r="E469" s="260" t="s">
        <v>1150</v>
      </c>
      <c r="F469" s="225"/>
      <c r="G469" s="238"/>
      <c r="H469" s="302">
        <v>0.27</v>
      </c>
      <c r="I469" s="382">
        <v>514.84839118000002</v>
      </c>
      <c r="J469" s="435">
        <v>31.605160569999992</v>
      </c>
      <c r="K469" s="382">
        <v>32.711347000000004</v>
      </c>
      <c r="L469" s="435">
        <v>341.10281300000003</v>
      </c>
      <c r="M469" s="382">
        <v>517.42331109999998</v>
      </c>
      <c r="N469" s="435">
        <v>75.133078730000022</v>
      </c>
      <c r="O469" s="382">
        <v>68.914451960000008</v>
      </c>
      <c r="P469" s="435">
        <v>379.67176506000004</v>
      </c>
      <c r="Q469" s="232">
        <v>46842596.980000064</v>
      </c>
      <c r="R469" s="303">
        <v>808176</v>
      </c>
      <c r="S469" s="232">
        <v>48912</v>
      </c>
      <c r="T469" s="304">
        <v>9.0983283200399612E-2</v>
      </c>
      <c r="U469" s="240">
        <v>5.9869820945423016E-4</v>
      </c>
      <c r="V469" s="504"/>
      <c r="W469" s="305">
        <v>58.42</v>
      </c>
      <c r="X469" s="505"/>
      <c r="Y469" s="231">
        <v>2.5292759328996918E-2</v>
      </c>
      <c r="Z469" s="306">
        <v>-2.901519E-3</v>
      </c>
      <c r="AA469" s="231">
        <v>9.391708E-2</v>
      </c>
      <c r="AB469" s="306" t="s">
        <v>170</v>
      </c>
      <c r="AC469" s="231" t="s">
        <v>170</v>
      </c>
    </row>
    <row r="470" spans="1:29">
      <c r="A470" s="223"/>
      <c r="B470" s="223" t="s">
        <v>449</v>
      </c>
      <c r="C470" s="301" t="s">
        <v>25</v>
      </c>
      <c r="D470" s="301" t="s">
        <v>31</v>
      </c>
      <c r="E470" s="260" t="s">
        <v>453</v>
      </c>
      <c r="F470" s="225"/>
      <c r="G470" s="238"/>
      <c r="H470" s="302">
        <v>0.27</v>
      </c>
      <c r="I470" s="382">
        <v>297.49151359999996</v>
      </c>
      <c r="J470" s="435">
        <v>-0.97580482000005242</v>
      </c>
      <c r="K470" s="382">
        <v>1.6512610000000001</v>
      </c>
      <c r="L470" s="435">
        <v>42.610748000000001</v>
      </c>
      <c r="M470" s="382">
        <v>296.99641919999999</v>
      </c>
      <c r="N470" s="435">
        <v>0.47673280999994277</v>
      </c>
      <c r="O470" s="382">
        <v>2.4798784</v>
      </c>
      <c r="P470" s="435">
        <v>43.055367429999997</v>
      </c>
      <c r="Q470" s="232">
        <v>11662556.344999999</v>
      </c>
      <c r="R470" s="303">
        <v>213714</v>
      </c>
      <c r="S470" s="232">
        <v>2202</v>
      </c>
      <c r="T470" s="304">
        <v>3.9202988360472008E-2</v>
      </c>
      <c r="U470" s="240">
        <v>8.3464341518317607E-4</v>
      </c>
      <c r="V470" s="504"/>
      <c r="W470" s="305">
        <v>54.4</v>
      </c>
      <c r="X470" s="505"/>
      <c r="Y470" s="231">
        <v>5.7293584558823531E-2</v>
      </c>
      <c r="Z470" s="306">
        <v>-9.6486439999999996E-3</v>
      </c>
      <c r="AA470" s="231">
        <v>2.4984880000000001E-2</v>
      </c>
      <c r="AB470" s="306">
        <v>7.2882619999999995E-2</v>
      </c>
      <c r="AC470" s="231">
        <v>2.8486630000000002E-2</v>
      </c>
    </row>
    <row r="471" spans="1:29">
      <c r="A471" s="223"/>
      <c r="B471" s="223" t="s">
        <v>450</v>
      </c>
      <c r="C471" s="301" t="s">
        <v>25</v>
      </c>
      <c r="D471" s="301" t="s">
        <v>31</v>
      </c>
      <c r="E471" s="260" t="s">
        <v>454</v>
      </c>
      <c r="F471" s="225"/>
      <c r="G471" s="238"/>
      <c r="H471" s="302">
        <v>0.27</v>
      </c>
      <c r="I471" s="382">
        <v>942.32993451999994</v>
      </c>
      <c r="J471" s="435">
        <v>0.28296557999992372</v>
      </c>
      <c r="K471" s="382">
        <v>9.5457005000000006</v>
      </c>
      <c r="L471" s="435">
        <v>153.491703</v>
      </c>
      <c r="M471" s="382">
        <v>939.20515624000006</v>
      </c>
      <c r="N471" s="435">
        <v>14.839931559999943</v>
      </c>
      <c r="O471" s="382">
        <v>19.012789120000001</v>
      </c>
      <c r="P471" s="435">
        <v>159.32641487000001</v>
      </c>
      <c r="Q471" s="232">
        <v>33386921.600000016</v>
      </c>
      <c r="R471" s="303">
        <v>560059</v>
      </c>
      <c r="S471" s="232">
        <v>6978</v>
      </c>
      <c r="T471" s="304">
        <v>3.5430182547481634E-2</v>
      </c>
      <c r="U471" s="240">
        <v>5.8162418202695784E-4</v>
      </c>
      <c r="V471" s="504"/>
      <c r="W471" s="305">
        <v>59.54</v>
      </c>
      <c r="X471" s="505"/>
      <c r="Y471" s="231">
        <v>5.4448589183742027E-2</v>
      </c>
      <c r="Z471" s="306">
        <v>-9.8120739999999988E-3</v>
      </c>
      <c r="AA471" s="231">
        <v>4.0046770000000002E-2</v>
      </c>
      <c r="AB471" s="306">
        <v>9.7521910000000003E-2</v>
      </c>
      <c r="AC471" s="231">
        <v>4.6961929999999999E-2</v>
      </c>
    </row>
    <row r="472" spans="1:29">
      <c r="A472" s="223"/>
      <c r="B472" s="223" t="s">
        <v>1145</v>
      </c>
      <c r="C472" s="301" t="s">
        <v>25</v>
      </c>
      <c r="D472" s="301" t="s">
        <v>31</v>
      </c>
      <c r="E472" s="260" t="s">
        <v>1151</v>
      </c>
      <c r="F472" s="225"/>
      <c r="G472" s="238"/>
      <c r="H472" s="302">
        <v>0.32</v>
      </c>
      <c r="I472" s="382">
        <v>51.868547360000001</v>
      </c>
      <c r="J472" s="435">
        <v>1.8319093100000023</v>
      </c>
      <c r="K472" s="382">
        <v>2.3817815000000002</v>
      </c>
      <c r="L472" s="435">
        <v>29.400202499999999</v>
      </c>
      <c r="M472" s="382">
        <v>52.391262560000001</v>
      </c>
      <c r="N472" s="435">
        <v>5.3822485899999961</v>
      </c>
      <c r="O472" s="382">
        <v>6.0903999999999998</v>
      </c>
      <c r="P472" s="435">
        <v>32.984811410000006</v>
      </c>
      <c r="Q472" s="232">
        <v>6313515.1450000005</v>
      </c>
      <c r="R472" s="303">
        <v>119090</v>
      </c>
      <c r="S472" s="232">
        <v>2780</v>
      </c>
      <c r="T472" s="304">
        <v>0.12172145676608748</v>
      </c>
      <c r="U472" s="240">
        <v>7.9946702545235419E-4</v>
      </c>
      <c r="V472" s="504"/>
      <c r="W472" s="305">
        <v>52.96</v>
      </c>
      <c r="X472" s="505"/>
      <c r="Y472" s="231">
        <v>5.5898074018126888E-2</v>
      </c>
      <c r="Z472" s="306">
        <v>-1.101774E-2</v>
      </c>
      <c r="AA472" s="231">
        <v>7.0116919999999999E-2</v>
      </c>
      <c r="AB472" s="306" t="s">
        <v>170</v>
      </c>
      <c r="AC472" s="231" t="s">
        <v>170</v>
      </c>
    </row>
    <row r="473" spans="1:29">
      <c r="A473" s="223"/>
      <c r="B473" s="223" t="s">
        <v>451</v>
      </c>
      <c r="C473" s="301" t="s">
        <v>25</v>
      </c>
      <c r="D473" s="301" t="s">
        <v>31</v>
      </c>
      <c r="E473" s="260" t="s">
        <v>455</v>
      </c>
      <c r="F473" s="225"/>
      <c r="G473" s="238"/>
      <c r="H473" s="302">
        <v>0.27</v>
      </c>
      <c r="I473" s="382">
        <v>1596.6084468300003</v>
      </c>
      <c r="J473" s="435">
        <v>20.398010640000344</v>
      </c>
      <c r="K473" s="382">
        <v>33.248546500000003</v>
      </c>
      <c r="L473" s="435">
        <v>344.34697499999999</v>
      </c>
      <c r="M473" s="382">
        <v>1598.6915882100002</v>
      </c>
      <c r="N473" s="435">
        <v>60.906368250000476</v>
      </c>
      <c r="O473" s="382">
        <v>59.773644900000008</v>
      </c>
      <c r="P473" s="435">
        <v>371.80465011000001</v>
      </c>
      <c r="Q473" s="232">
        <v>57916516.580000028</v>
      </c>
      <c r="R473" s="303">
        <v>854132</v>
      </c>
      <c r="S473" s="232">
        <v>39783</v>
      </c>
      <c r="T473" s="304">
        <v>3.6274715128177398E-2</v>
      </c>
      <c r="U473" s="240">
        <v>3.3170985781285446E-4</v>
      </c>
      <c r="V473" s="504"/>
      <c r="W473" s="305">
        <v>67.930000000000007</v>
      </c>
      <c r="X473" s="505"/>
      <c r="Y473" s="231">
        <v>4.2690725747092595E-2</v>
      </c>
      <c r="Z473" s="306">
        <v>-8.1763759999999991E-3</v>
      </c>
      <c r="AA473" s="231">
        <v>5.9976919999999996E-2</v>
      </c>
      <c r="AB473" s="306">
        <v>0.1237106</v>
      </c>
      <c r="AC473" s="231">
        <v>6.9162699999999994E-2</v>
      </c>
    </row>
    <row r="474" spans="1:29">
      <c r="A474" s="223"/>
      <c r="B474" s="223" t="s">
        <v>452</v>
      </c>
      <c r="C474" s="301" t="s">
        <v>25</v>
      </c>
      <c r="D474" s="301" t="s">
        <v>31</v>
      </c>
      <c r="E474" s="260" t="s">
        <v>456</v>
      </c>
      <c r="F474" s="225"/>
      <c r="G474" s="238"/>
      <c r="H474" s="302">
        <v>0.27</v>
      </c>
      <c r="I474" s="382">
        <v>4137.7795065</v>
      </c>
      <c r="J474" s="435">
        <v>36.659815390000347</v>
      </c>
      <c r="K474" s="382">
        <v>58.280813500000001</v>
      </c>
      <c r="L474" s="435">
        <v>644.37465350000002</v>
      </c>
      <c r="M474" s="382">
        <v>4139.7379064999996</v>
      </c>
      <c r="N474" s="435">
        <v>140.20036250000001</v>
      </c>
      <c r="O474" s="382">
        <v>113.8876155</v>
      </c>
      <c r="P474" s="435">
        <v>699.5019917300001</v>
      </c>
      <c r="Q474" s="232">
        <v>116547241.74499995</v>
      </c>
      <c r="R474" s="303">
        <v>1528936</v>
      </c>
      <c r="S474" s="232">
        <v>43285</v>
      </c>
      <c r="T474" s="304">
        <v>2.8166614862371701E-2</v>
      </c>
      <c r="U474" s="240">
        <v>2.8736995425049714E-4</v>
      </c>
      <c r="V474" s="504"/>
      <c r="W474" s="305">
        <v>76.5</v>
      </c>
      <c r="X474" s="505"/>
      <c r="Y474" s="231">
        <v>3.4514418300653597E-2</v>
      </c>
      <c r="Z474" s="306">
        <v>-5.3309070000000002E-3</v>
      </c>
      <c r="AA474" s="231">
        <v>8.0581639999999996E-2</v>
      </c>
      <c r="AB474" s="306">
        <v>0.14940020000000001</v>
      </c>
      <c r="AC474" s="231">
        <v>9.1951569999999996E-2</v>
      </c>
    </row>
    <row r="475" spans="1:29">
      <c r="A475" s="223" t="s">
        <v>966</v>
      </c>
      <c r="B475" s="223" t="s">
        <v>1400</v>
      </c>
      <c r="C475" s="301" t="s">
        <v>1207</v>
      </c>
      <c r="D475" s="301" t="s">
        <v>379</v>
      </c>
      <c r="E475" s="260" t="s">
        <v>1413</v>
      </c>
      <c r="F475" s="225"/>
      <c r="G475" s="238"/>
      <c r="H475" s="302">
        <v>0.39</v>
      </c>
      <c r="I475" s="382">
        <v>1.2198</v>
      </c>
      <c r="J475" s="435">
        <v>-6.6E-3</v>
      </c>
      <c r="K475" s="382">
        <v>0</v>
      </c>
      <c r="L475" s="435">
        <v>1.1932290000000001</v>
      </c>
      <c r="M475" s="382">
        <v>1.2198</v>
      </c>
      <c r="N475" s="435">
        <v>5.9999999999999995E-4</v>
      </c>
      <c r="O475" s="382">
        <v>0</v>
      </c>
      <c r="P475" s="435">
        <v>1.19485</v>
      </c>
      <c r="Q475" s="232">
        <v>175906.42</v>
      </c>
      <c r="R475" s="303">
        <v>8616</v>
      </c>
      <c r="S475" s="232">
        <v>12</v>
      </c>
      <c r="T475" s="304">
        <v>0.14420923102147895</v>
      </c>
      <c r="U475" s="240">
        <v>5.0408579882960354E-3</v>
      </c>
      <c r="V475" s="504"/>
      <c r="W475" s="305">
        <v>20.37</v>
      </c>
      <c r="X475" s="505"/>
      <c r="Y475" s="231">
        <v>3.1418753068237604E-2</v>
      </c>
      <c r="Z475" s="306">
        <v>-3.4246579999999997E-3</v>
      </c>
      <c r="AA475" s="231" t="s">
        <v>170</v>
      </c>
      <c r="AB475" s="306" t="s">
        <v>170</v>
      </c>
      <c r="AC475" s="231" t="s">
        <v>170</v>
      </c>
    </row>
    <row r="476" spans="1:29">
      <c r="A476" s="223" t="s">
        <v>966</v>
      </c>
      <c r="B476" s="223" t="s">
        <v>1401</v>
      </c>
      <c r="C476" s="301" t="s">
        <v>1207</v>
      </c>
      <c r="D476" s="301" t="s">
        <v>379</v>
      </c>
      <c r="E476" s="260" t="s">
        <v>1414</v>
      </c>
      <c r="F476" s="225"/>
      <c r="G476" s="238"/>
      <c r="H476" s="302">
        <v>0.39</v>
      </c>
      <c r="I476" s="382">
        <v>2.9643314400000005</v>
      </c>
      <c r="J476" s="435">
        <v>-3.1905719999999742E-2</v>
      </c>
      <c r="K476" s="382">
        <v>0</v>
      </c>
      <c r="L476" s="435">
        <v>2.9290539999999998</v>
      </c>
      <c r="M476" s="382">
        <v>2.9638204400000006</v>
      </c>
      <c r="N476" s="435">
        <v>5.2900400000005033E-3</v>
      </c>
      <c r="O476" s="382">
        <v>-5.1100000000000006E-4</v>
      </c>
      <c r="P476" s="435">
        <v>2.9553029</v>
      </c>
      <c r="Q476" s="232">
        <v>401176.85000000003</v>
      </c>
      <c r="R476" s="303">
        <v>19549</v>
      </c>
      <c r="S476" s="232">
        <v>24</v>
      </c>
      <c r="T476" s="304">
        <v>0.13533468106386914</v>
      </c>
      <c r="U476" s="240">
        <v>5.2666336983688998E-3</v>
      </c>
      <c r="V476" s="504"/>
      <c r="W476" s="305">
        <v>20.25</v>
      </c>
      <c r="X476" s="505"/>
      <c r="Y476" s="231">
        <v>4.148148148148148E-2</v>
      </c>
      <c r="Z476" s="306">
        <v>-1.9845109999999999E-2</v>
      </c>
      <c r="AA476" s="231" t="s">
        <v>170</v>
      </c>
      <c r="AB476" s="306" t="s">
        <v>170</v>
      </c>
      <c r="AC476" s="231" t="s">
        <v>170</v>
      </c>
    </row>
    <row r="477" spans="1:29">
      <c r="A477" s="223" t="s">
        <v>966</v>
      </c>
      <c r="B477" s="223" t="s">
        <v>1402</v>
      </c>
      <c r="C477" s="301" t="s">
        <v>1207</v>
      </c>
      <c r="D477" s="301" t="s">
        <v>379</v>
      </c>
      <c r="E477" s="260" t="s">
        <v>1415</v>
      </c>
      <c r="F477" s="225"/>
      <c r="G477" s="238"/>
      <c r="H477" s="302">
        <v>0.39</v>
      </c>
      <c r="I477" s="382">
        <v>4.4501465400000004</v>
      </c>
      <c r="J477" s="435">
        <v>-3.2372549999999813E-2</v>
      </c>
      <c r="K477" s="382">
        <v>0</v>
      </c>
      <c r="L477" s="435">
        <v>4.3806130000000003</v>
      </c>
      <c r="M477" s="382">
        <v>4.14717688</v>
      </c>
      <c r="N477" s="435">
        <v>5.2292240000000691E-2</v>
      </c>
      <c r="O477" s="382">
        <v>0</v>
      </c>
      <c r="P477" s="435">
        <v>4.1424949350000002</v>
      </c>
      <c r="Q477" s="232">
        <v>618276.37000000011</v>
      </c>
      <c r="R477" s="303">
        <v>30171</v>
      </c>
      <c r="S477" s="232">
        <v>92</v>
      </c>
      <c r="T477" s="304">
        <v>0.13893393497104931</v>
      </c>
      <c r="U477" s="240">
        <v>4.591622158497329E-3</v>
      </c>
      <c r="V477" s="504"/>
      <c r="W477" s="305">
        <v>20.62</v>
      </c>
      <c r="X477" s="505"/>
      <c r="Y477" s="231">
        <v>4.8981571290009698E-2</v>
      </c>
      <c r="Z477" s="306">
        <v>-7.221954E-3</v>
      </c>
      <c r="AA477" s="231" t="s">
        <v>170</v>
      </c>
      <c r="AB477" s="306" t="s">
        <v>170</v>
      </c>
      <c r="AC477" s="231" t="s">
        <v>170</v>
      </c>
    </row>
    <row r="478" spans="1:29" ht="15.5">
      <c r="A478" s="352"/>
      <c r="B478" s="352" t="s">
        <v>156</v>
      </c>
      <c r="C478" s="394"/>
      <c r="D478" s="367"/>
      <c r="E478" s="394"/>
      <c r="F478" s="479"/>
      <c r="G478" s="238"/>
      <c r="H478" s="479"/>
      <c r="I478" s="479"/>
      <c r="J478" s="479"/>
      <c r="K478" s="479"/>
      <c r="L478" s="479"/>
      <c r="M478" s="354"/>
      <c r="N478" s="354"/>
      <c r="O478" s="500"/>
      <c r="P478" s="500"/>
      <c r="Q478" s="354"/>
      <c r="R478" s="354"/>
      <c r="S478" s="354"/>
      <c r="T478" s="354"/>
      <c r="U478" s="354"/>
      <c r="V478" s="461"/>
      <c r="W478" s="354"/>
      <c r="X478" s="461"/>
      <c r="Y478" s="354"/>
      <c r="Z478" s="489"/>
      <c r="AA478" s="489"/>
      <c r="AB478" s="489"/>
      <c r="AC478" s="489"/>
    </row>
    <row r="479" spans="1:29">
      <c r="A479" s="275"/>
      <c r="B479" s="275" t="s">
        <v>409</v>
      </c>
      <c r="C479" s="301" t="s">
        <v>1206</v>
      </c>
      <c r="D479" s="301" t="s">
        <v>858</v>
      </c>
      <c r="E479" s="260" t="s">
        <v>1135</v>
      </c>
      <c r="F479" s="225"/>
      <c r="G479" s="238"/>
      <c r="H479" s="302">
        <v>1.38</v>
      </c>
      <c r="I479" s="382">
        <v>20.654675200000003</v>
      </c>
      <c r="J479" s="435">
        <v>-1.2586442699999958</v>
      </c>
      <c r="K479" s="382">
        <v>0</v>
      </c>
      <c r="L479" s="435">
        <v>-13.270989999999999</v>
      </c>
      <c r="M479" s="382">
        <v>20.392275200000004</v>
      </c>
      <c r="N479" s="435">
        <v>-3.0400375799999981</v>
      </c>
      <c r="O479" s="382">
        <v>-2.8224</v>
      </c>
      <c r="P479" s="435">
        <v>-16.4312729</v>
      </c>
      <c r="Q479" s="232">
        <v>3318679.2650000001</v>
      </c>
      <c r="R479" s="303">
        <v>503748</v>
      </c>
      <c r="S479" s="232">
        <v>254</v>
      </c>
      <c r="T479" s="304">
        <v>0.16067448327630926</v>
      </c>
      <c r="U479" s="240">
        <v>2.598084256641345E-3</v>
      </c>
      <c r="V479" s="504"/>
      <c r="W479" s="305">
        <v>6.4</v>
      </c>
      <c r="X479" s="505"/>
      <c r="Y479" s="231">
        <v>8.5916406250000008E-2</v>
      </c>
      <c r="Z479" s="306">
        <v>-5.8823529999999999E-2</v>
      </c>
      <c r="AA479" s="231">
        <v>0.1524327</v>
      </c>
      <c r="AB479" s="306">
        <v>5.3791830000000006E-2</v>
      </c>
      <c r="AC479" s="231">
        <v>-4.6277070000000003E-2</v>
      </c>
    </row>
    <row r="480" spans="1:29" ht="14.9" customHeight="1">
      <c r="A480" s="275"/>
      <c r="B480" s="275" t="s">
        <v>82</v>
      </c>
      <c r="C480" s="301" t="s">
        <v>25</v>
      </c>
      <c r="D480" s="301" t="s">
        <v>858</v>
      </c>
      <c r="E480" s="260" t="s">
        <v>899</v>
      </c>
      <c r="F480" s="225"/>
      <c r="G480" s="238"/>
      <c r="H480" s="302">
        <v>0.45</v>
      </c>
      <c r="I480" s="382">
        <v>46.912063409999995</v>
      </c>
      <c r="J480" s="435">
        <v>-0.76093611000000683</v>
      </c>
      <c r="K480" s="382">
        <v>-2.137556</v>
      </c>
      <c r="L480" s="435">
        <v>-17.698422999999998</v>
      </c>
      <c r="M480" s="382">
        <v>46.587196259999999</v>
      </c>
      <c r="N480" s="435">
        <v>-3.8101347400000023</v>
      </c>
      <c r="O480" s="382">
        <v>-4.4009999999999998</v>
      </c>
      <c r="P480" s="435">
        <v>-19.645427530000003</v>
      </c>
      <c r="Q480" s="232">
        <v>3080602.3049999997</v>
      </c>
      <c r="R480" s="303">
        <v>214706</v>
      </c>
      <c r="S480" s="232">
        <v>397</v>
      </c>
      <c r="T480" s="304">
        <v>6.5667593388001003E-2</v>
      </c>
      <c r="U480" s="240">
        <v>1.2020859038469353E-3</v>
      </c>
      <c r="V480" s="504"/>
      <c r="W480" s="305">
        <v>14.67</v>
      </c>
      <c r="X480" s="505"/>
      <c r="Y480" s="231">
        <v>0</v>
      </c>
      <c r="Z480" s="306">
        <v>3.0196629999999999E-2</v>
      </c>
      <c r="AA480" s="231">
        <v>-2.2651569999999999E-2</v>
      </c>
      <c r="AB480" s="306">
        <v>1.512721E-2</v>
      </c>
      <c r="AC480" s="231">
        <v>4.0376860000000001E-2</v>
      </c>
    </row>
    <row r="481" spans="1:29" ht="14.9" customHeight="1">
      <c r="A481" s="275"/>
      <c r="B481" s="275" t="s">
        <v>410</v>
      </c>
      <c r="C481" s="301" t="s">
        <v>1206</v>
      </c>
      <c r="D481" s="301" t="s">
        <v>858</v>
      </c>
      <c r="E481" s="260" t="s">
        <v>1127</v>
      </c>
      <c r="F481" s="225"/>
      <c r="G481" s="238"/>
      <c r="H481" s="302">
        <v>1.38</v>
      </c>
      <c r="I481" s="382">
        <v>5.7764244000000007</v>
      </c>
      <c r="J481" s="435">
        <v>0.2501820000000009</v>
      </c>
      <c r="K481" s="382">
        <v>0</v>
      </c>
      <c r="L481" s="435">
        <v>0.97103399999999995</v>
      </c>
      <c r="M481" s="382">
        <v>5.7753854000000002</v>
      </c>
      <c r="N481" s="435">
        <v>3.3351600000000557E-2</v>
      </c>
      <c r="O481" s="382">
        <v>0</v>
      </c>
      <c r="P481" s="435">
        <v>0.99299999999999999</v>
      </c>
      <c r="Q481" s="232">
        <v>1579354.69</v>
      </c>
      <c r="R481" s="303">
        <v>156704</v>
      </c>
      <c r="S481" s="232">
        <v>85</v>
      </c>
      <c r="T481" s="304">
        <v>0.2734138942422582</v>
      </c>
      <c r="U481" s="240">
        <v>2.2306589407091173E-3</v>
      </c>
      <c r="V481" s="504"/>
      <c r="W481" s="305">
        <v>10.53</v>
      </c>
      <c r="X481" s="505"/>
      <c r="Y481" s="231">
        <v>0</v>
      </c>
      <c r="Z481" s="306">
        <v>6.2563069999999998E-2</v>
      </c>
      <c r="AA481" s="231">
        <v>-0.11624000000000001</v>
      </c>
      <c r="AB481" s="306">
        <v>-2.928714E-2</v>
      </c>
      <c r="AC481" s="231">
        <v>3.4904669999999999E-2</v>
      </c>
    </row>
    <row r="482" spans="1:29" ht="14.9" customHeight="1">
      <c r="A482" s="352"/>
      <c r="B482" s="352" t="s">
        <v>155</v>
      </c>
      <c r="C482" s="394"/>
      <c r="D482" s="367"/>
      <c r="E482" s="394"/>
      <c r="F482" s="479"/>
      <c r="G482" s="238"/>
      <c r="H482" s="479"/>
      <c r="I482" s="479"/>
      <c r="J482" s="479"/>
      <c r="K482" s="479"/>
      <c r="L482" s="479"/>
      <c r="M482" s="354"/>
      <c r="N482" s="354"/>
      <c r="O482" s="500"/>
      <c r="P482" s="500"/>
      <c r="Q482" s="354"/>
      <c r="R482" s="354"/>
      <c r="S482" s="354"/>
      <c r="T482" s="354"/>
      <c r="U482" s="354"/>
      <c r="V482" s="461"/>
      <c r="W482" s="354"/>
      <c r="X482" s="461"/>
      <c r="Y482" s="354"/>
      <c r="Z482" s="489"/>
      <c r="AA482" s="489"/>
      <c r="AB482" s="489"/>
      <c r="AC482" s="489"/>
    </row>
    <row r="483" spans="1:29" ht="14.9" customHeight="1">
      <c r="A483" s="223"/>
      <c r="B483" s="223" t="s">
        <v>853</v>
      </c>
      <c r="C483" s="301" t="s">
        <v>1206</v>
      </c>
      <c r="D483" s="301" t="s">
        <v>761</v>
      </c>
      <c r="E483" s="260" t="s">
        <v>1012</v>
      </c>
      <c r="F483" s="225"/>
      <c r="G483" s="238"/>
      <c r="H483" s="302">
        <v>0.66</v>
      </c>
      <c r="I483" s="382">
        <v>150.33857798999998</v>
      </c>
      <c r="J483" s="435">
        <v>53.009209979999973</v>
      </c>
      <c r="K483" s="382">
        <v>50.853098000000003</v>
      </c>
      <c r="L483" s="435">
        <v>96.994211000000007</v>
      </c>
      <c r="M483" s="382">
        <v>150.31351698999998</v>
      </c>
      <c r="N483" s="435">
        <v>60.229981209999977</v>
      </c>
      <c r="O483" s="382">
        <v>52.76</v>
      </c>
      <c r="P483" s="435">
        <v>105.87038244</v>
      </c>
      <c r="Q483" s="232">
        <v>48203201.910000004</v>
      </c>
      <c r="R483" s="303">
        <v>3644925</v>
      </c>
      <c r="S483" s="232">
        <v>2193</v>
      </c>
      <c r="T483" s="304">
        <v>0.32063095550369192</v>
      </c>
      <c r="U483" s="240">
        <v>2.1365992823593775E-3</v>
      </c>
      <c r="V483" s="504"/>
      <c r="W483" s="305">
        <v>13.19</v>
      </c>
      <c r="X483" s="505"/>
      <c r="Y483" s="231">
        <v>5.4632600454890073E-2</v>
      </c>
      <c r="Z483" s="306">
        <v>3.1274429999999999E-2</v>
      </c>
      <c r="AA483" s="231">
        <v>0.23187729999999998</v>
      </c>
      <c r="AB483" s="306">
        <v>9.8750099999999993E-2</v>
      </c>
      <c r="AC483" s="231" t="s">
        <v>170</v>
      </c>
    </row>
    <row r="484" spans="1:29" ht="14.9" customHeight="1">
      <c r="A484" s="223"/>
      <c r="B484" s="223" t="s">
        <v>1147</v>
      </c>
      <c r="C484" s="301" t="s">
        <v>25</v>
      </c>
      <c r="D484" s="301" t="s">
        <v>761</v>
      </c>
      <c r="E484" s="260" t="s">
        <v>1153</v>
      </c>
      <c r="F484" s="225"/>
      <c r="G484" s="238"/>
      <c r="H484" s="302">
        <v>0.35</v>
      </c>
      <c r="I484" s="382">
        <v>240.22370000000001</v>
      </c>
      <c r="J484" s="435">
        <v>-1.4805999999999999</v>
      </c>
      <c r="K484" s="382">
        <v>13.732635999999999</v>
      </c>
      <c r="L484" s="435">
        <v>180.16602499999999</v>
      </c>
      <c r="M484" s="382">
        <v>240.21668475999999</v>
      </c>
      <c r="N484" s="435">
        <v>-16.836116960000009</v>
      </c>
      <c r="O484" s="382">
        <v>-22.719080000000002</v>
      </c>
      <c r="P484" s="435">
        <v>110.85282088999999</v>
      </c>
      <c r="Q484" s="232">
        <v>24339860.030000001</v>
      </c>
      <c r="R484" s="303">
        <v>364357</v>
      </c>
      <c r="S484" s="232">
        <v>2349</v>
      </c>
      <c r="T484" s="304">
        <v>0.10132164324336025</v>
      </c>
      <c r="U484" s="240">
        <v>6.4732683548381455E-4</v>
      </c>
      <c r="V484" s="504"/>
      <c r="W484" s="305">
        <v>64.36</v>
      </c>
      <c r="X484" s="505"/>
      <c r="Y484" s="231">
        <v>0</v>
      </c>
      <c r="Z484" s="306">
        <v>-6.0712200000000001E-2</v>
      </c>
      <c r="AA484" s="231">
        <v>5.7161629999999998E-2</v>
      </c>
      <c r="AB484" s="306" t="s">
        <v>170</v>
      </c>
      <c r="AC484" s="231" t="s">
        <v>170</v>
      </c>
    </row>
    <row r="485" spans="1:29">
      <c r="A485" s="223"/>
      <c r="B485" s="223" t="s">
        <v>919</v>
      </c>
      <c r="C485" s="301" t="s">
        <v>25</v>
      </c>
      <c r="D485" s="301" t="s">
        <v>110</v>
      </c>
      <c r="E485" s="260" t="s">
        <v>934</v>
      </c>
      <c r="F485" s="225"/>
      <c r="G485" s="238"/>
      <c r="H485" s="302">
        <v>0.18</v>
      </c>
      <c r="I485" s="382">
        <v>458.01212580999999</v>
      </c>
      <c r="J485" s="435">
        <v>-2.1869130500000118</v>
      </c>
      <c r="K485" s="382">
        <v>12.531687</v>
      </c>
      <c r="L485" s="435">
        <v>130.048485</v>
      </c>
      <c r="M485" s="382">
        <v>457.92218938000002</v>
      </c>
      <c r="N485" s="435">
        <v>38.939119480000016</v>
      </c>
      <c r="O485" s="382">
        <v>25.6554</v>
      </c>
      <c r="P485" s="435">
        <v>139.68307308999999</v>
      </c>
      <c r="Q485" s="232">
        <v>39886306.079999998</v>
      </c>
      <c r="R485" s="303">
        <v>826069</v>
      </c>
      <c r="S485" s="232">
        <v>4645</v>
      </c>
      <c r="T485" s="304">
        <v>8.7085698898169084E-2</v>
      </c>
      <c r="U485" s="240">
        <v>5.7772345692564601E-4</v>
      </c>
      <c r="V485" s="504"/>
      <c r="W485" s="305">
        <v>47.51</v>
      </c>
      <c r="X485" s="505"/>
      <c r="Y485" s="231">
        <v>0</v>
      </c>
      <c r="Z485" s="306">
        <v>-3.1593969999999999E-2</v>
      </c>
      <c r="AA485" s="231">
        <v>1.7998710000000001E-2</v>
      </c>
      <c r="AB485" s="306" t="s">
        <v>170</v>
      </c>
      <c r="AC485" s="231" t="s">
        <v>170</v>
      </c>
    </row>
    <row r="486" spans="1:29">
      <c r="A486" s="223"/>
      <c r="B486" s="223" t="s">
        <v>983</v>
      </c>
      <c r="C486" s="301" t="s">
        <v>25</v>
      </c>
      <c r="D486" s="301" t="s">
        <v>761</v>
      </c>
      <c r="E486" s="260" t="s">
        <v>984</v>
      </c>
      <c r="F486" s="225"/>
      <c r="G486" s="238"/>
      <c r="H486" s="302">
        <v>0.15</v>
      </c>
      <c r="I486" s="382">
        <v>766.38621502000001</v>
      </c>
      <c r="J486" s="435">
        <v>7.7952073299999238</v>
      </c>
      <c r="K486" s="382">
        <v>34.219121999999999</v>
      </c>
      <c r="L486" s="435">
        <v>476.15606000000002</v>
      </c>
      <c r="M486" s="382">
        <v>766.36360388000003</v>
      </c>
      <c r="N486" s="435">
        <v>98.339284200000051</v>
      </c>
      <c r="O486" s="382">
        <v>76.364800000000002</v>
      </c>
      <c r="P486" s="435">
        <v>510.88173707999999</v>
      </c>
      <c r="Q486" s="232">
        <v>66598082.06500002</v>
      </c>
      <c r="R486" s="303">
        <v>1098443</v>
      </c>
      <c r="S486" s="232">
        <v>4981</v>
      </c>
      <c r="T486" s="304">
        <v>8.6898851727470125E-2</v>
      </c>
      <c r="U486" s="240">
        <v>4.9595316556787119E-4</v>
      </c>
      <c r="V486" s="504"/>
      <c r="W486" s="305">
        <v>59.66</v>
      </c>
      <c r="X486" s="505"/>
      <c r="Y486" s="231">
        <v>0</v>
      </c>
      <c r="Z486" s="306">
        <v>-3.4158979999999999E-2</v>
      </c>
      <c r="AA486" s="231">
        <v>1.9480519999999998E-2</v>
      </c>
      <c r="AB486" s="306" t="s">
        <v>170</v>
      </c>
      <c r="AC486" s="231" t="s">
        <v>170</v>
      </c>
    </row>
    <row r="487" spans="1:29">
      <c r="A487" s="223"/>
      <c r="B487" s="223" t="s">
        <v>109</v>
      </c>
      <c r="C487" s="301" t="s">
        <v>157</v>
      </c>
      <c r="D487" s="301" t="s">
        <v>761</v>
      </c>
      <c r="E487" s="260" t="s">
        <v>774</v>
      </c>
      <c r="F487" s="225"/>
      <c r="G487" s="238"/>
      <c r="H487" s="302">
        <v>0.44</v>
      </c>
      <c r="I487" s="382">
        <v>130.83761190999999</v>
      </c>
      <c r="J487" s="435">
        <v>-6.5417055900000038</v>
      </c>
      <c r="K487" s="382">
        <v>0</v>
      </c>
      <c r="L487" s="435">
        <v>46.519824999999997</v>
      </c>
      <c r="M487" s="382">
        <v>130.74042131000002</v>
      </c>
      <c r="N487" s="435">
        <v>2.5658214800000043</v>
      </c>
      <c r="O487" s="382">
        <v>-1.4952399999999999</v>
      </c>
      <c r="P487" s="435">
        <v>47.68393717</v>
      </c>
      <c r="Q487" s="232">
        <v>7664013.9199999999</v>
      </c>
      <c r="R487" s="303">
        <v>19971</v>
      </c>
      <c r="S487" s="232">
        <v>899</v>
      </c>
      <c r="T487" s="304">
        <v>5.8576534745008096E-2</v>
      </c>
      <c r="U487" s="240">
        <v>2.7725153427169114E-3</v>
      </c>
      <c r="V487" s="504"/>
      <c r="W487" s="305">
        <v>373.81</v>
      </c>
      <c r="X487" s="505"/>
      <c r="Y487" s="231">
        <v>0</v>
      </c>
      <c r="Z487" s="306">
        <v>-4.7617839999999995E-2</v>
      </c>
      <c r="AA487" s="231">
        <v>4.6734989999999997E-2</v>
      </c>
      <c r="AB487" s="306">
        <v>0.23394480000000001</v>
      </c>
      <c r="AC487" s="231">
        <v>0.14829819999999999</v>
      </c>
    </row>
    <row r="488" spans="1:29">
      <c r="A488" s="223"/>
      <c r="B488" s="223" t="s">
        <v>108</v>
      </c>
      <c r="C488" s="301" t="s">
        <v>157</v>
      </c>
      <c r="D488" s="301" t="s">
        <v>761</v>
      </c>
      <c r="E488" s="260" t="s">
        <v>775</v>
      </c>
      <c r="F488" s="225"/>
      <c r="G488" s="238"/>
      <c r="H488" s="302">
        <v>0.49</v>
      </c>
      <c r="I488" s="382">
        <v>78.72766</v>
      </c>
      <c r="J488" s="435">
        <v>-2.5494436000000089</v>
      </c>
      <c r="K488" s="382">
        <v>0</v>
      </c>
      <c r="L488" s="435">
        <v>25.896915</v>
      </c>
      <c r="M488" s="382">
        <v>78.705658999999997</v>
      </c>
      <c r="N488" s="435">
        <v>3.7792739599999936</v>
      </c>
      <c r="O488" s="382">
        <v>0</v>
      </c>
      <c r="P488" s="435">
        <v>27.940386</v>
      </c>
      <c r="Q488" s="232">
        <v>4605448.5</v>
      </c>
      <c r="R488" s="303">
        <v>20034</v>
      </c>
      <c r="S488" s="232">
        <v>531</v>
      </c>
      <c r="T488" s="304">
        <v>5.8498480711861624E-2</v>
      </c>
      <c r="U488" s="240">
        <v>2.5632906557758613E-3</v>
      </c>
      <c r="V488" s="504"/>
      <c r="W488" s="305">
        <v>224.5</v>
      </c>
      <c r="X488" s="505"/>
      <c r="Y488" s="231">
        <v>0</v>
      </c>
      <c r="Z488" s="306">
        <v>-3.1367300000000001E-2</v>
      </c>
      <c r="AA488" s="231">
        <v>-6.6371679999999997E-3</v>
      </c>
      <c r="AB488" s="306">
        <v>0.19219439999999999</v>
      </c>
      <c r="AC488" s="231">
        <v>0.1233128</v>
      </c>
    </row>
    <row r="489" spans="1:29">
      <c r="A489" s="223"/>
      <c r="B489" s="223" t="s">
        <v>107</v>
      </c>
      <c r="C489" s="301" t="s">
        <v>157</v>
      </c>
      <c r="D489" s="301" t="s">
        <v>761</v>
      </c>
      <c r="E489" s="260" t="s">
        <v>777</v>
      </c>
      <c r="F489" s="225"/>
      <c r="G489" s="238"/>
      <c r="H489" s="302">
        <v>0.49</v>
      </c>
      <c r="I489" s="382">
        <v>1401.2462297699999</v>
      </c>
      <c r="J489" s="435">
        <v>-74.71880258999991</v>
      </c>
      <c r="K489" s="382">
        <v>8.1239729999999994</v>
      </c>
      <c r="L489" s="435">
        <v>282.71021300000001</v>
      </c>
      <c r="M489" s="382">
        <v>1398.2666484599999</v>
      </c>
      <c r="N489" s="435">
        <v>103.79230774000001</v>
      </c>
      <c r="O489" s="382">
        <v>32.538399599999998</v>
      </c>
      <c r="P489" s="435">
        <v>332.64777056999998</v>
      </c>
      <c r="Q489" s="232">
        <v>120657562.12000002</v>
      </c>
      <c r="R489" s="303">
        <v>1450413</v>
      </c>
      <c r="S489" s="232">
        <v>9247</v>
      </c>
      <c r="T489" s="304">
        <v>8.6107323293069415E-2</v>
      </c>
      <c r="U489" s="240">
        <v>8.9618057998188782E-4</v>
      </c>
      <c r="V489" s="504"/>
      <c r="W489" s="305">
        <v>80.31</v>
      </c>
      <c r="X489" s="505"/>
      <c r="Y489" s="231">
        <v>0</v>
      </c>
      <c r="Z489" s="306">
        <v>-5.6064879999999997E-2</v>
      </c>
      <c r="AA489" s="231">
        <v>0.2199605</v>
      </c>
      <c r="AB489" s="306">
        <v>0.34220309999999998</v>
      </c>
      <c r="AC489" s="231">
        <v>0.2334792</v>
      </c>
    </row>
    <row r="490" spans="1:29">
      <c r="A490" s="223"/>
      <c r="B490" s="223" t="s">
        <v>106</v>
      </c>
      <c r="C490" s="301" t="s">
        <v>157</v>
      </c>
      <c r="D490" s="301" t="s">
        <v>761</v>
      </c>
      <c r="E490" s="260" t="s">
        <v>776</v>
      </c>
      <c r="F490" s="225"/>
      <c r="G490" s="238"/>
      <c r="H490" s="302">
        <v>0.49</v>
      </c>
      <c r="I490" s="382">
        <v>16.90639041</v>
      </c>
      <c r="J490" s="435">
        <v>-1.8011650799999983</v>
      </c>
      <c r="K490" s="382">
        <v>0</v>
      </c>
      <c r="L490" s="435">
        <v>6.103923</v>
      </c>
      <c r="M490" s="382">
        <v>16.903974359999999</v>
      </c>
      <c r="N490" s="435">
        <v>-0.96342264000000055</v>
      </c>
      <c r="O490" s="382">
        <v>0</v>
      </c>
      <c r="P490" s="435">
        <v>5.7430419499999994</v>
      </c>
      <c r="Q490" s="232">
        <v>1006664.5099999999</v>
      </c>
      <c r="R490" s="303">
        <v>5930</v>
      </c>
      <c r="S490" s="232">
        <v>265</v>
      </c>
      <c r="T490" s="304">
        <v>5.9543432133482822E-2</v>
      </c>
      <c r="U490" s="240">
        <v>3.6540771356902801E-3</v>
      </c>
      <c r="V490" s="504"/>
      <c r="W490" s="305">
        <v>161.07</v>
      </c>
      <c r="X490" s="505"/>
      <c r="Y490" s="231">
        <v>0</v>
      </c>
      <c r="Z490" s="306">
        <v>-9.6280089999999999E-2</v>
      </c>
      <c r="AA490" s="231">
        <v>-0.100921</v>
      </c>
      <c r="AB490" s="306">
        <v>-4.3318429999999998E-2</v>
      </c>
      <c r="AC490" s="231">
        <v>-8.0988830000000012E-2</v>
      </c>
    </row>
    <row r="491" spans="1:29">
      <c r="A491" s="223"/>
      <c r="B491" s="223" t="s">
        <v>121</v>
      </c>
      <c r="C491" s="301" t="s">
        <v>157</v>
      </c>
      <c r="D491" s="301" t="s">
        <v>761</v>
      </c>
      <c r="E491" s="260" t="s">
        <v>982</v>
      </c>
      <c r="F491" s="225"/>
      <c r="G491" s="238"/>
      <c r="H491" s="302">
        <v>0.4</v>
      </c>
      <c r="I491" s="382">
        <v>5792.7172612499999</v>
      </c>
      <c r="J491" s="435">
        <v>-157.56752955000019</v>
      </c>
      <c r="K491" s="382">
        <v>33.374898000000002</v>
      </c>
      <c r="L491" s="435">
        <v>251.10497040000001</v>
      </c>
      <c r="M491" s="382">
        <v>5759.3913742499999</v>
      </c>
      <c r="N491" s="435">
        <v>316.42327189999963</v>
      </c>
      <c r="O491" s="382">
        <v>146.23440299999999</v>
      </c>
      <c r="P491" s="435">
        <v>359.63433393000003</v>
      </c>
      <c r="Q491" s="232">
        <v>268033369.70499995</v>
      </c>
      <c r="R491" s="303">
        <v>4828833</v>
      </c>
      <c r="S491" s="232">
        <v>34298</v>
      </c>
      <c r="T491" s="304">
        <v>4.6270749566527526E-2</v>
      </c>
      <c r="U491" s="240">
        <v>3.6735532856186639E-4</v>
      </c>
      <c r="V491" s="504"/>
      <c r="W491" s="305">
        <v>54.75</v>
      </c>
      <c r="X491" s="505"/>
      <c r="Y491" s="231">
        <v>0</v>
      </c>
      <c r="Z491" s="306">
        <v>-3.2001410000000001E-2</v>
      </c>
      <c r="AA491" s="231">
        <v>1.709084E-2</v>
      </c>
      <c r="AB491" s="306">
        <v>0.26942139999999998</v>
      </c>
      <c r="AC491" s="231">
        <v>0.19566069999999999</v>
      </c>
    </row>
    <row r="492" spans="1:29" ht="15.75" customHeight="1">
      <c r="A492" s="223"/>
      <c r="B492" s="223" t="s">
        <v>801</v>
      </c>
      <c r="C492" s="301" t="s">
        <v>25</v>
      </c>
      <c r="D492" s="301" t="s">
        <v>379</v>
      </c>
      <c r="E492" s="260" t="s">
        <v>804</v>
      </c>
      <c r="F492" s="225"/>
      <c r="G492" s="238"/>
      <c r="H492" s="302">
        <v>0.25</v>
      </c>
      <c r="I492" s="382">
        <v>247.77777336000003</v>
      </c>
      <c r="J492" s="435">
        <v>10.251226830000013</v>
      </c>
      <c r="K492" s="382">
        <v>17.980366</v>
      </c>
      <c r="L492" s="435">
        <v>64.546075999999999</v>
      </c>
      <c r="M492" s="382">
        <v>247.72021248000001</v>
      </c>
      <c r="N492" s="435">
        <v>26.242141440000026</v>
      </c>
      <c r="O492" s="382">
        <v>19.14744</v>
      </c>
      <c r="P492" s="435">
        <v>65.940016009999994</v>
      </c>
      <c r="Q492" s="232">
        <v>25623913.260000009</v>
      </c>
      <c r="R492" s="303">
        <v>426057</v>
      </c>
      <c r="S492" s="232">
        <v>3228</v>
      </c>
      <c r="T492" s="304">
        <v>0.10341489840886835</v>
      </c>
      <c r="U492" s="240">
        <v>8.0940982819230388E-4</v>
      </c>
      <c r="V492" s="504"/>
      <c r="W492" s="305">
        <v>59.28</v>
      </c>
      <c r="X492" s="505"/>
      <c r="Y492" s="231">
        <v>0</v>
      </c>
      <c r="Z492" s="306">
        <v>-3.1214249999999999E-2</v>
      </c>
      <c r="AA492" s="231">
        <v>1.7857140000000001E-2</v>
      </c>
      <c r="AB492" s="306">
        <v>0.27002960000000004</v>
      </c>
      <c r="AC492" s="231" t="s">
        <v>170</v>
      </c>
    </row>
    <row r="493" spans="1:29" ht="14.9" customHeight="1">
      <c r="A493" s="223"/>
      <c r="B493" s="223" t="s">
        <v>139</v>
      </c>
      <c r="C493" s="301" t="s">
        <v>1206</v>
      </c>
      <c r="D493" s="301" t="s">
        <v>858</v>
      </c>
      <c r="E493" s="260" t="s">
        <v>1130</v>
      </c>
      <c r="F493" s="225"/>
      <c r="G493" s="238"/>
      <c r="H493" s="302">
        <v>1.29</v>
      </c>
      <c r="I493" s="382">
        <v>113.9360736</v>
      </c>
      <c r="J493" s="435">
        <v>-6.8074942500000004</v>
      </c>
      <c r="K493" s="382">
        <v>-17.987421000000001</v>
      </c>
      <c r="L493" s="435">
        <v>-49.468161000000002</v>
      </c>
      <c r="M493" s="382">
        <v>113.4813408</v>
      </c>
      <c r="N493" s="435">
        <v>-15.598315010000006</v>
      </c>
      <c r="O493" s="382">
        <v>-35.277926399999998</v>
      </c>
      <c r="P493" s="435">
        <v>-82.139804850000019</v>
      </c>
      <c r="Q493" s="232">
        <v>78920989.929999992</v>
      </c>
      <c r="R493" s="303">
        <v>7894318</v>
      </c>
      <c r="S493" s="232">
        <v>4994</v>
      </c>
      <c r="T493" s="304">
        <v>0.69267780990128835</v>
      </c>
      <c r="U493" s="240">
        <v>1.4311635361840143E-3</v>
      </c>
      <c r="V493" s="504"/>
      <c r="W493" s="305">
        <v>9.6</v>
      </c>
      <c r="X493" s="505"/>
      <c r="Y493" s="231">
        <v>3.4173958333333337E-2</v>
      </c>
      <c r="Z493" s="306">
        <v>8.4745760000000003E-2</v>
      </c>
      <c r="AA493" s="231">
        <v>0.83023759999999991</v>
      </c>
      <c r="AB493" s="306">
        <v>0.17193020000000001</v>
      </c>
      <c r="AC493" s="231">
        <v>0.18815979999999999</v>
      </c>
    </row>
    <row r="494" spans="1:29">
      <c r="A494" s="223"/>
      <c r="B494" s="223" t="s">
        <v>102</v>
      </c>
      <c r="C494" s="301" t="s">
        <v>157</v>
      </c>
      <c r="D494" s="301" t="s">
        <v>150</v>
      </c>
      <c r="E494" s="260" t="s">
        <v>48</v>
      </c>
      <c r="F494" s="225"/>
      <c r="G494" s="238"/>
      <c r="H494" s="302">
        <v>0.15</v>
      </c>
      <c r="I494" s="382">
        <v>2425.0890097299998</v>
      </c>
      <c r="J494" s="435">
        <v>-33.221765920000074</v>
      </c>
      <c r="K494" s="382">
        <v>54.043922339999995</v>
      </c>
      <c r="L494" s="435">
        <v>462.44836867999993</v>
      </c>
      <c r="M494" s="382">
        <v>19104.08820654</v>
      </c>
      <c r="N494" s="435">
        <v>16894.217428880002</v>
      </c>
      <c r="O494" s="382">
        <v>16822.077177759998</v>
      </c>
      <c r="P494" s="435">
        <v>17182.463631430001</v>
      </c>
      <c r="Q494" s="232">
        <v>261603453.80000004</v>
      </c>
      <c r="R494" s="303">
        <v>4337427</v>
      </c>
      <c r="S494" s="232">
        <v>17416</v>
      </c>
      <c r="T494" s="304">
        <v>0.10787375339642727</v>
      </c>
      <c r="U494" s="240">
        <v>5.5061239627817208E-4</v>
      </c>
      <c r="V494" s="504"/>
      <c r="W494" s="305">
        <v>59.47</v>
      </c>
      <c r="X494" s="505"/>
      <c r="Y494" s="231">
        <v>0</v>
      </c>
      <c r="Z494" s="306">
        <v>-3.4734620000000001E-2</v>
      </c>
      <c r="AA494" s="231">
        <v>1.919452E-2</v>
      </c>
      <c r="AB494" s="306">
        <v>0.2719686</v>
      </c>
      <c r="AC494" s="231">
        <v>0.19847670000000001</v>
      </c>
    </row>
    <row r="495" spans="1:29">
      <c r="A495" s="223"/>
      <c r="B495" s="223" t="s">
        <v>96</v>
      </c>
      <c r="C495" s="301" t="s">
        <v>25</v>
      </c>
      <c r="D495" s="301" t="s">
        <v>858</v>
      </c>
      <c r="E495" s="260" t="s">
        <v>898</v>
      </c>
      <c r="F495" s="225"/>
      <c r="G495" s="238"/>
      <c r="H495" s="302">
        <v>0.59</v>
      </c>
      <c r="I495" s="382">
        <v>1173.0784200599999</v>
      </c>
      <c r="J495" s="435">
        <v>-69.373247100000142</v>
      </c>
      <c r="K495" s="382">
        <v>1.556117</v>
      </c>
      <c r="L495" s="435">
        <v>-158.63233199999999</v>
      </c>
      <c r="M495" s="382">
        <v>1171.9670723199999</v>
      </c>
      <c r="N495" s="435">
        <v>41.387166240000006</v>
      </c>
      <c r="O495" s="382">
        <v>15.55799084</v>
      </c>
      <c r="P495" s="435">
        <v>-126.00808579</v>
      </c>
      <c r="Q495" s="232">
        <v>81141789.38499999</v>
      </c>
      <c r="R495" s="303">
        <v>2493847</v>
      </c>
      <c r="S495" s="232">
        <v>9250</v>
      </c>
      <c r="T495" s="304">
        <v>6.9169961698596238E-2</v>
      </c>
      <c r="U495" s="240">
        <v>5.534376101777454E-4</v>
      </c>
      <c r="V495" s="504"/>
      <c r="W495" s="305">
        <v>31.34</v>
      </c>
      <c r="X495" s="505"/>
      <c r="Y495" s="231">
        <v>5.2990938098276964E-2</v>
      </c>
      <c r="Z495" s="306">
        <v>-5.7160049999999997E-2</v>
      </c>
      <c r="AA495" s="231">
        <v>6.5608570000000005E-2</v>
      </c>
      <c r="AB495" s="306">
        <v>0.28561700000000001</v>
      </c>
      <c r="AC495" s="231">
        <v>0.1687428</v>
      </c>
    </row>
    <row r="496" spans="1:29" ht="15.5">
      <c r="A496" s="352"/>
      <c r="B496" s="352" t="s">
        <v>1009</v>
      </c>
      <c r="C496" s="394"/>
      <c r="D496" s="367"/>
      <c r="E496" s="394"/>
      <c r="F496" s="479"/>
      <c r="G496" s="238"/>
      <c r="H496" s="479"/>
      <c r="I496" s="479"/>
      <c r="J496" s="479"/>
      <c r="K496" s="479"/>
      <c r="L496" s="479"/>
      <c r="M496" s="354"/>
      <c r="N496" s="354"/>
      <c r="O496" s="354"/>
      <c r="P496" s="354"/>
      <c r="Q496" s="354"/>
      <c r="R496" s="354"/>
      <c r="S496" s="354"/>
      <c r="T496" s="354"/>
      <c r="U496" s="354"/>
      <c r="V496" s="461"/>
      <c r="W496" s="354"/>
      <c r="X496" s="461"/>
      <c r="Y496" s="354"/>
      <c r="Z496" s="489"/>
      <c r="AA496" s="489"/>
      <c r="AB496" s="489"/>
      <c r="AC496" s="489"/>
    </row>
    <row r="497" spans="1:29">
      <c r="A497" s="223"/>
      <c r="B497" s="223" t="s">
        <v>1016</v>
      </c>
      <c r="C497" s="301" t="s">
        <v>25</v>
      </c>
      <c r="D497" s="301" t="s">
        <v>1024</v>
      </c>
      <c r="E497" s="260" t="s">
        <v>1023</v>
      </c>
      <c r="F497" s="225"/>
      <c r="G497" s="238"/>
      <c r="H497" s="302">
        <v>0.49</v>
      </c>
      <c r="I497" s="382">
        <v>44.532719</v>
      </c>
      <c r="J497" s="435">
        <v>3.9718371000000015</v>
      </c>
      <c r="K497" s="382">
        <v>0</v>
      </c>
      <c r="L497" s="435">
        <v>2.8985305000000001</v>
      </c>
      <c r="M497" s="382">
        <v>44.452170000000002</v>
      </c>
      <c r="N497" s="435">
        <v>10.349289000000001</v>
      </c>
      <c r="O497" s="382">
        <v>0</v>
      </c>
      <c r="P497" s="435">
        <v>2.9063557100000001</v>
      </c>
      <c r="Q497" s="232">
        <v>1248447.2900000003</v>
      </c>
      <c r="R497" s="303">
        <v>51677</v>
      </c>
      <c r="S497" s="232">
        <v>379</v>
      </c>
      <c r="T497" s="304">
        <v>2.8034382764726321E-2</v>
      </c>
      <c r="U497" s="240">
        <v>2.0368235437881752E-3</v>
      </c>
      <c r="V497" s="504"/>
      <c r="W497" s="305">
        <v>25.9</v>
      </c>
      <c r="X497" s="505"/>
      <c r="Y497" s="231">
        <v>0</v>
      </c>
      <c r="Z497" s="306">
        <v>9.7922849999999992E-2</v>
      </c>
      <c r="AA497" s="231">
        <v>-0.31842110000000001</v>
      </c>
      <c r="AB497" s="306" t="s">
        <v>170</v>
      </c>
      <c r="AC497" s="231" t="s">
        <v>170</v>
      </c>
    </row>
    <row r="498" spans="1:29">
      <c r="A498" s="223"/>
      <c r="B498" s="223" t="s">
        <v>1334</v>
      </c>
      <c r="C498" s="301" t="s">
        <v>25</v>
      </c>
      <c r="D498" s="301" t="s">
        <v>110</v>
      </c>
      <c r="E498" s="260" t="s">
        <v>1347</v>
      </c>
      <c r="F498" s="225"/>
      <c r="G498" s="238"/>
      <c r="H498" s="302">
        <v>0.25</v>
      </c>
      <c r="I498" s="382">
        <v>63.06600000000001</v>
      </c>
      <c r="J498" s="435">
        <v>12.820880000000008</v>
      </c>
      <c r="K498" s="382">
        <v>7.1881700000000004</v>
      </c>
      <c r="L498" s="435">
        <v>54.212975</v>
      </c>
      <c r="M498" s="382">
        <v>63.06600000000001</v>
      </c>
      <c r="N498" s="435">
        <v>30.241291880000006</v>
      </c>
      <c r="O498" s="382">
        <v>19.760885650000002</v>
      </c>
      <c r="P498" s="435">
        <v>67.45239377</v>
      </c>
      <c r="Q498" s="232">
        <v>15090487.084999999</v>
      </c>
      <c r="R498" s="303">
        <v>701976</v>
      </c>
      <c r="S498" s="232">
        <v>1689</v>
      </c>
      <c r="T498" s="304">
        <v>0.23928086583896233</v>
      </c>
      <c r="U498" s="240">
        <v>1.441810439707302E-3</v>
      </c>
      <c r="V498" s="504"/>
      <c r="W498" s="305">
        <v>22.85</v>
      </c>
      <c r="X498" s="505"/>
      <c r="Y498" s="231">
        <v>0</v>
      </c>
      <c r="Z498" s="306">
        <v>0.1060019</v>
      </c>
      <c r="AA498" s="231" t="s">
        <v>170</v>
      </c>
      <c r="AB498" s="306" t="s">
        <v>170</v>
      </c>
      <c r="AC498" s="231" t="s">
        <v>170</v>
      </c>
    </row>
    <row r="499" spans="1:29">
      <c r="A499" s="223"/>
      <c r="B499" s="223" t="s">
        <v>1108</v>
      </c>
      <c r="C499" s="301" t="s">
        <v>25</v>
      </c>
      <c r="D499" s="301" t="s">
        <v>858</v>
      </c>
      <c r="E499" s="260" t="s">
        <v>1112</v>
      </c>
      <c r="F499" s="225"/>
      <c r="G499" s="238"/>
      <c r="H499" s="302">
        <v>0.45</v>
      </c>
      <c r="I499" s="382">
        <v>51.609499999999997</v>
      </c>
      <c r="J499" s="435">
        <v>6.5807500000000001</v>
      </c>
      <c r="K499" s="382">
        <v>2.1009920000000002</v>
      </c>
      <c r="L499" s="435">
        <v>32.71125</v>
      </c>
      <c r="M499" s="382">
        <v>51.608102000000002</v>
      </c>
      <c r="N499" s="435">
        <v>16.276425399999997</v>
      </c>
      <c r="O499" s="382">
        <v>5.5919999999999996</v>
      </c>
      <c r="P499" s="435">
        <v>35.603475200000005</v>
      </c>
      <c r="Q499" s="232">
        <v>6763004.2400000012</v>
      </c>
      <c r="R499" s="303">
        <v>301727</v>
      </c>
      <c r="S499" s="232">
        <v>2939</v>
      </c>
      <c r="T499" s="304">
        <v>0.13104184772183419</v>
      </c>
      <c r="U499" s="240">
        <v>2.1451920376400892E-3</v>
      </c>
      <c r="V499" s="504"/>
      <c r="W499" s="305">
        <v>23.3</v>
      </c>
      <c r="X499" s="505"/>
      <c r="Y499" s="231">
        <v>0</v>
      </c>
      <c r="Z499" s="306">
        <v>9.9575270000000007E-2</v>
      </c>
      <c r="AA499" s="231">
        <v>-0.31065090000000001</v>
      </c>
      <c r="AB499" s="306" t="s">
        <v>170</v>
      </c>
      <c r="AC499" s="231" t="s">
        <v>170</v>
      </c>
    </row>
    <row r="500" spans="1:29">
      <c r="A500" s="223"/>
      <c r="B500" s="223" t="s">
        <v>1109</v>
      </c>
      <c r="C500" s="301" t="s">
        <v>25</v>
      </c>
      <c r="D500" s="301" t="s">
        <v>858</v>
      </c>
      <c r="E500" s="260" t="s">
        <v>1113</v>
      </c>
      <c r="F500" s="225"/>
      <c r="G500" s="238"/>
      <c r="H500" s="302">
        <v>0.45</v>
      </c>
      <c r="I500" s="382">
        <v>36.924633200000002</v>
      </c>
      <c r="J500" s="435">
        <v>6.3233106000000054</v>
      </c>
      <c r="K500" s="382">
        <v>2.3138010000000002</v>
      </c>
      <c r="L500" s="435">
        <v>17.615487000000002</v>
      </c>
      <c r="M500" s="382">
        <v>36.924633200000002</v>
      </c>
      <c r="N500" s="435">
        <v>13.154907400000003</v>
      </c>
      <c r="O500" s="382">
        <v>3.1991999999999998</v>
      </c>
      <c r="P500" s="435">
        <v>17.4542</v>
      </c>
      <c r="Q500" s="232">
        <v>8368940.9050000003</v>
      </c>
      <c r="R500" s="303">
        <v>332664</v>
      </c>
      <c r="S500" s="232">
        <v>1460</v>
      </c>
      <c r="T500" s="304">
        <v>0.22664926309951805</v>
      </c>
      <c r="U500" s="240">
        <v>2.7499300635862906E-3</v>
      </c>
      <c r="V500" s="504"/>
      <c r="W500" s="305">
        <v>26.66</v>
      </c>
      <c r="X500" s="505"/>
      <c r="Y500" s="231">
        <v>0</v>
      </c>
      <c r="Z500" s="306">
        <v>0.1282268</v>
      </c>
      <c r="AA500" s="231">
        <v>-0.3971054</v>
      </c>
      <c r="AB500" s="306" t="s">
        <v>170</v>
      </c>
      <c r="AC500" s="231" t="s">
        <v>170</v>
      </c>
    </row>
    <row r="501" spans="1:29">
      <c r="A501" s="223"/>
      <c r="B501" s="223" t="s">
        <v>998</v>
      </c>
      <c r="C501" s="301" t="s">
        <v>25</v>
      </c>
      <c r="D501" s="301" t="s">
        <v>379</v>
      </c>
      <c r="E501" s="260" t="s">
        <v>1002</v>
      </c>
      <c r="F501" s="225"/>
      <c r="G501" s="238"/>
      <c r="H501" s="302">
        <v>0.45</v>
      </c>
      <c r="I501" s="382">
        <v>327.53616</v>
      </c>
      <c r="J501" s="435">
        <v>35.424239999999998</v>
      </c>
      <c r="K501" s="382">
        <v>6.7489299999999997</v>
      </c>
      <c r="L501" s="435">
        <v>79.095551</v>
      </c>
      <c r="M501" s="382">
        <v>327.09450871999996</v>
      </c>
      <c r="N501" s="435">
        <v>89.138498589999969</v>
      </c>
      <c r="O501" s="382">
        <v>16.862742399999998</v>
      </c>
      <c r="P501" s="435">
        <v>86.013816460000015</v>
      </c>
      <c r="Q501" s="232">
        <v>32103490.195</v>
      </c>
      <c r="R501" s="303">
        <v>1404828</v>
      </c>
      <c r="S501" s="232">
        <v>4106</v>
      </c>
      <c r="T501" s="304">
        <v>9.8015102195128628E-2</v>
      </c>
      <c r="U501" s="240">
        <v>1.289684738758412E-3</v>
      </c>
      <c r="V501" s="504"/>
      <c r="W501" s="305">
        <v>24.08</v>
      </c>
      <c r="X501" s="505"/>
      <c r="Y501" s="231">
        <v>0</v>
      </c>
      <c r="Z501" s="306">
        <v>9.6539160000000013E-2</v>
      </c>
      <c r="AA501" s="231">
        <v>-0.31121280000000001</v>
      </c>
      <c r="AB501" s="306" t="s">
        <v>170</v>
      </c>
      <c r="AC501" s="231" t="s">
        <v>170</v>
      </c>
    </row>
    <row r="502" spans="1:29" ht="15.5">
      <c r="A502" s="352"/>
      <c r="B502" s="352" t="s">
        <v>511</v>
      </c>
      <c r="C502" s="394"/>
      <c r="D502" s="367"/>
      <c r="E502" s="394"/>
      <c r="F502" s="479"/>
      <c r="G502" s="238"/>
      <c r="H502" s="479"/>
      <c r="I502" s="479"/>
      <c r="J502" s="479"/>
      <c r="K502" s="479"/>
      <c r="L502" s="479"/>
      <c r="M502" s="354"/>
      <c r="N502" s="354"/>
      <c r="O502" s="354"/>
      <c r="P502" s="354"/>
      <c r="Q502" s="354"/>
      <c r="R502" s="354"/>
      <c r="S502" s="354"/>
      <c r="T502" s="354"/>
      <c r="U502" s="354"/>
      <c r="V502" s="461"/>
      <c r="W502" s="354"/>
      <c r="X502" s="461"/>
      <c r="Y502" s="354"/>
      <c r="Z502" s="489"/>
      <c r="AA502" s="489"/>
      <c r="AB502" s="489"/>
      <c r="AC502" s="489"/>
    </row>
    <row r="503" spans="1:29">
      <c r="A503" s="223"/>
      <c r="B503" s="223" t="s">
        <v>169</v>
      </c>
      <c r="C503" s="301" t="s">
        <v>83</v>
      </c>
      <c r="D503" s="301"/>
      <c r="E503" s="224" t="s">
        <v>341</v>
      </c>
      <c r="F503" s="225"/>
      <c r="G503" s="238"/>
      <c r="H503" s="302" t="s">
        <v>170</v>
      </c>
      <c r="I503" s="382" t="s">
        <v>170</v>
      </c>
      <c r="J503" s="435" t="s">
        <v>170</v>
      </c>
      <c r="K503" s="478" t="s">
        <v>170</v>
      </c>
      <c r="L503" s="435" t="s">
        <v>170</v>
      </c>
      <c r="M503" s="382" t="s">
        <v>170</v>
      </c>
      <c r="N503" s="435" t="s">
        <v>170</v>
      </c>
      <c r="O503" s="382" t="s">
        <v>170</v>
      </c>
      <c r="P503" s="435" t="s">
        <v>170</v>
      </c>
      <c r="Q503" s="232" t="s">
        <v>170</v>
      </c>
      <c r="R503" s="303" t="s">
        <v>170</v>
      </c>
      <c r="S503" s="232" t="s">
        <v>170</v>
      </c>
      <c r="T503" s="304" t="s">
        <v>170</v>
      </c>
      <c r="U503" s="240" t="s">
        <v>170</v>
      </c>
      <c r="V503" s="504"/>
      <c r="W503" s="305">
        <v>122136.5474841543</v>
      </c>
      <c r="X503" s="505"/>
      <c r="Y503" s="231" t="s">
        <v>170</v>
      </c>
      <c r="Z503" s="306">
        <v>-2.5781187208102383E-2</v>
      </c>
      <c r="AA503" s="231">
        <v>2.6843476139915633E-2</v>
      </c>
      <c r="AB503" s="306">
        <v>0.11398726176245555</v>
      </c>
      <c r="AC503" s="231">
        <v>7.6838347460676637E-2</v>
      </c>
    </row>
    <row r="504" spans="1:29">
      <c r="A504" s="223"/>
      <c r="B504" s="223" t="s">
        <v>175</v>
      </c>
      <c r="C504" s="301" t="s">
        <v>83</v>
      </c>
      <c r="D504" s="301"/>
      <c r="E504" s="224" t="s">
        <v>384</v>
      </c>
      <c r="F504" s="225"/>
      <c r="G504" s="238"/>
      <c r="H504" s="302" t="s">
        <v>170</v>
      </c>
      <c r="I504" s="382" t="s">
        <v>170</v>
      </c>
      <c r="J504" s="435" t="s">
        <v>170</v>
      </c>
      <c r="K504" s="478" t="s">
        <v>170</v>
      </c>
      <c r="L504" s="435" t="s">
        <v>170</v>
      </c>
      <c r="M504" s="382" t="s">
        <v>170</v>
      </c>
      <c r="N504" s="435" t="s">
        <v>170</v>
      </c>
      <c r="O504" s="382" t="s">
        <v>170</v>
      </c>
      <c r="P504" s="435" t="s">
        <v>170</v>
      </c>
      <c r="Q504" s="232" t="s">
        <v>170</v>
      </c>
      <c r="R504" s="303" t="s">
        <v>170</v>
      </c>
      <c r="S504" s="232" t="s">
        <v>170</v>
      </c>
      <c r="T504" s="304" t="s">
        <v>170</v>
      </c>
      <c r="U504" s="240" t="s">
        <v>170</v>
      </c>
      <c r="V504" s="504"/>
      <c r="W504" s="305">
        <v>12012.063151128326</v>
      </c>
      <c r="X504" s="505"/>
      <c r="Y504" s="231" t="s">
        <v>170</v>
      </c>
      <c r="Z504" s="306">
        <v>-3.3394014280951477E-2</v>
      </c>
      <c r="AA504" s="231">
        <v>-6.74397403277604E-2</v>
      </c>
      <c r="AB504" s="306">
        <v>0.10412287856224145</v>
      </c>
      <c r="AC504" s="231">
        <v>2.1778646791826839E-2</v>
      </c>
    </row>
    <row r="505" spans="1:29">
      <c r="A505" s="223"/>
      <c r="B505" s="223" t="s">
        <v>186</v>
      </c>
      <c r="C505" s="301" t="s">
        <v>83</v>
      </c>
      <c r="D505" s="301"/>
      <c r="E505" s="224" t="s">
        <v>342</v>
      </c>
      <c r="F505" s="225"/>
      <c r="G505" s="238"/>
      <c r="H505" s="302" t="s">
        <v>170</v>
      </c>
      <c r="I505" s="382" t="s">
        <v>170</v>
      </c>
      <c r="J505" s="435" t="s">
        <v>170</v>
      </c>
      <c r="K505" s="478" t="s">
        <v>170</v>
      </c>
      <c r="L505" s="435" t="s">
        <v>170</v>
      </c>
      <c r="M505" s="382" t="s">
        <v>170</v>
      </c>
      <c r="N505" s="435" t="s">
        <v>170</v>
      </c>
      <c r="O505" s="382" t="s">
        <v>170</v>
      </c>
      <c r="P505" s="435" t="s">
        <v>170</v>
      </c>
      <c r="Q505" s="232" t="s">
        <v>170</v>
      </c>
      <c r="R505" s="303" t="s">
        <v>170</v>
      </c>
      <c r="S505" s="232" t="s">
        <v>170</v>
      </c>
      <c r="T505" s="304" t="s">
        <v>170</v>
      </c>
      <c r="U505" s="240" t="s">
        <v>170</v>
      </c>
      <c r="V505" s="504"/>
      <c r="W505" s="305">
        <v>73371.169507913321</v>
      </c>
      <c r="X505" s="505"/>
      <c r="Y505" s="231" t="s">
        <v>170</v>
      </c>
      <c r="Z505" s="306">
        <v>-1.5841525920051211E-2</v>
      </c>
      <c r="AA505" s="231">
        <v>-0.1433558580176226</v>
      </c>
      <c r="AB505" s="306">
        <v>9.4429621397503993E-2</v>
      </c>
      <c r="AC505" s="231">
        <v>2.9753561652599236E-2</v>
      </c>
    </row>
    <row r="506" spans="1:29">
      <c r="A506" s="223"/>
      <c r="B506" s="223" t="s">
        <v>187</v>
      </c>
      <c r="C506" s="301" t="s">
        <v>83</v>
      </c>
      <c r="D506" s="301"/>
      <c r="E506" s="224" t="s">
        <v>343</v>
      </c>
      <c r="F506" s="225"/>
      <c r="G506" s="238"/>
      <c r="H506" s="302" t="s">
        <v>170</v>
      </c>
      <c r="I506" s="382" t="s">
        <v>170</v>
      </c>
      <c r="J506" s="435" t="s">
        <v>170</v>
      </c>
      <c r="K506" s="478" t="s">
        <v>170</v>
      </c>
      <c r="L506" s="435" t="s">
        <v>170</v>
      </c>
      <c r="M506" s="382" t="s">
        <v>170</v>
      </c>
      <c r="N506" s="435" t="s">
        <v>170</v>
      </c>
      <c r="O506" s="382" t="s">
        <v>170</v>
      </c>
      <c r="P506" s="435" t="s">
        <v>170</v>
      </c>
      <c r="Q506" s="232" t="s">
        <v>170</v>
      </c>
      <c r="R506" s="303" t="s">
        <v>170</v>
      </c>
      <c r="S506" s="232" t="s">
        <v>170</v>
      </c>
      <c r="T506" s="304" t="s">
        <v>170</v>
      </c>
      <c r="U506" s="240" t="s">
        <v>170</v>
      </c>
      <c r="V506" s="504"/>
      <c r="W506" s="305">
        <v>893.53007562224423</v>
      </c>
      <c r="X506" s="505"/>
      <c r="Y506" s="231" t="s">
        <v>170</v>
      </c>
      <c r="Z506" s="306">
        <v>-2.0616199589604946E-2</v>
      </c>
      <c r="AA506" s="231">
        <v>7.9648180837189553E-2</v>
      </c>
      <c r="AB506" s="306">
        <v>0.10984629388536082</v>
      </c>
      <c r="AC506" s="231">
        <v>0.13093048578576072</v>
      </c>
    </row>
    <row r="507" spans="1:29">
      <c r="A507" s="223"/>
      <c r="B507" s="223" t="s">
        <v>178</v>
      </c>
      <c r="C507" s="301" t="s">
        <v>83</v>
      </c>
      <c r="D507" s="301"/>
      <c r="E507" s="224" t="s">
        <v>339</v>
      </c>
      <c r="F507" s="225"/>
      <c r="G507" s="238"/>
      <c r="H507" s="302" t="s">
        <v>170</v>
      </c>
      <c r="I507" s="382" t="s">
        <v>170</v>
      </c>
      <c r="J507" s="435" t="s">
        <v>170</v>
      </c>
      <c r="K507" s="478" t="s">
        <v>170</v>
      </c>
      <c r="L507" s="435" t="s">
        <v>170</v>
      </c>
      <c r="M507" s="382" t="s">
        <v>170</v>
      </c>
      <c r="N507" s="435" t="s">
        <v>170</v>
      </c>
      <c r="O507" s="382" t="s">
        <v>170</v>
      </c>
      <c r="P507" s="435" t="s">
        <v>170</v>
      </c>
      <c r="Q507" s="232" t="s">
        <v>170</v>
      </c>
      <c r="R507" s="303" t="s">
        <v>170</v>
      </c>
      <c r="S507" s="232" t="s">
        <v>170</v>
      </c>
      <c r="T507" s="304" t="s">
        <v>170</v>
      </c>
      <c r="U507" s="240" t="s">
        <v>170</v>
      </c>
      <c r="V507" s="504"/>
      <c r="W507" s="305">
        <v>169.84172000000001</v>
      </c>
      <c r="X507" s="505"/>
      <c r="Y507" s="231" t="s">
        <v>170</v>
      </c>
      <c r="Z507" s="306" t="s">
        <v>170</v>
      </c>
      <c r="AA507" s="231" t="s">
        <v>170</v>
      </c>
      <c r="AB507" s="306">
        <v>-0.51371826075576676</v>
      </c>
      <c r="AC507" s="231">
        <v>0</v>
      </c>
    </row>
    <row r="508" spans="1:29">
      <c r="A508" s="223"/>
      <c r="B508" s="223" t="s">
        <v>179</v>
      </c>
      <c r="C508" s="301" t="s">
        <v>83</v>
      </c>
      <c r="D508" s="301"/>
      <c r="E508" s="224" t="s">
        <v>340</v>
      </c>
      <c r="F508" s="225"/>
      <c r="G508" s="238"/>
      <c r="H508" s="302" t="s">
        <v>170</v>
      </c>
      <c r="I508" s="382" t="s">
        <v>170</v>
      </c>
      <c r="J508" s="435" t="s">
        <v>170</v>
      </c>
      <c r="K508" s="478" t="s">
        <v>170</v>
      </c>
      <c r="L508" s="435" t="s">
        <v>170</v>
      </c>
      <c r="M508" s="382" t="s">
        <v>170</v>
      </c>
      <c r="N508" s="435" t="s">
        <v>170</v>
      </c>
      <c r="O508" s="382" t="s">
        <v>170</v>
      </c>
      <c r="P508" s="435" t="s">
        <v>170</v>
      </c>
      <c r="Q508" s="232" t="s">
        <v>170</v>
      </c>
      <c r="R508" s="303" t="s">
        <v>170</v>
      </c>
      <c r="S508" s="232" t="s">
        <v>170</v>
      </c>
      <c r="T508" s="304" t="s">
        <v>170</v>
      </c>
      <c r="U508" s="240" t="s">
        <v>170</v>
      </c>
      <c r="V508" s="504"/>
      <c r="W508" s="305">
        <v>3564</v>
      </c>
      <c r="X508" s="505"/>
      <c r="Y508" s="231" t="s">
        <v>170</v>
      </c>
      <c r="Z508" s="306" t="s">
        <v>170</v>
      </c>
      <c r="AA508" s="231" t="s">
        <v>170</v>
      </c>
      <c r="AB508" s="306">
        <v>0.10381749667139073</v>
      </c>
      <c r="AC508" s="231">
        <v>0.83786427885037895</v>
      </c>
    </row>
    <row r="509" spans="1:29" ht="8.15" customHeight="1">
      <c r="A509" s="276"/>
      <c r="B509" s="276"/>
      <c r="C509" s="276"/>
      <c r="D509" s="276"/>
      <c r="E509" s="277"/>
      <c r="F509" s="278"/>
      <c r="G509" s="238"/>
      <c r="H509" s="279"/>
      <c r="I509" s="383"/>
      <c r="J509" s="383"/>
      <c r="K509" s="480"/>
      <c r="L509" s="480"/>
      <c r="M509" s="383"/>
      <c r="N509" s="383"/>
      <c r="O509" s="383"/>
      <c r="P509" s="383"/>
      <c r="Q509" s="383"/>
      <c r="R509" s="383"/>
      <c r="S509" s="383"/>
      <c r="T509" s="383"/>
      <c r="U509" s="383"/>
      <c r="V509" s="444"/>
      <c r="W509" s="383"/>
      <c r="X509" s="444"/>
      <c r="Y509" s="383"/>
      <c r="Z509" s="383"/>
      <c r="AA509" s="383"/>
      <c r="AB509" s="383"/>
      <c r="AC509" s="383"/>
    </row>
    <row r="510" spans="1:29">
      <c r="A510" s="375"/>
      <c r="B510" s="375" t="s">
        <v>996</v>
      </c>
      <c r="C510" s="375"/>
      <c r="D510" s="375"/>
      <c r="E510" s="375"/>
      <c r="F510" s="375"/>
      <c r="G510" s="375"/>
      <c r="H510" s="375"/>
      <c r="I510" s="384"/>
      <c r="J510" s="384"/>
      <c r="K510" s="483"/>
      <c r="L510" s="483"/>
      <c r="M510" s="384"/>
      <c r="N510" s="384"/>
      <c r="O510" s="384"/>
      <c r="P510" s="384"/>
      <c r="Q510" s="384"/>
      <c r="R510" s="384"/>
      <c r="S510" s="384"/>
      <c r="T510" s="384"/>
      <c r="U510" s="384"/>
      <c r="V510" s="449"/>
      <c r="W510" s="384"/>
      <c r="X510" s="449"/>
      <c r="Y510" s="384"/>
      <c r="Z510" s="384"/>
      <c r="AA510" s="384"/>
      <c r="AB510" s="384"/>
      <c r="AC510" s="384"/>
    </row>
    <row r="511" spans="1:29" ht="32.15" customHeight="1">
      <c r="B511" s="530" t="s">
        <v>955</v>
      </c>
      <c r="C511" s="530"/>
      <c r="D511" s="530"/>
      <c r="E511" s="530"/>
      <c r="F511" s="530"/>
      <c r="G511" s="530"/>
      <c r="H511" s="530"/>
      <c r="I511" s="530"/>
      <c r="J511" s="530"/>
      <c r="K511" s="530"/>
      <c r="L511" s="530"/>
      <c r="M511" s="530"/>
      <c r="N511" s="530"/>
      <c r="O511" s="530"/>
      <c r="P511" s="530"/>
      <c r="Q511" s="530"/>
      <c r="R511" s="530"/>
      <c r="S511" s="530"/>
      <c r="T511" s="530"/>
      <c r="U511" s="530"/>
      <c r="V511" s="530"/>
      <c r="W511" s="530"/>
      <c r="X511" s="530"/>
      <c r="Y511" s="530"/>
      <c r="Z511" s="530"/>
      <c r="AA511" s="530"/>
      <c r="AB511" s="530"/>
      <c r="AC511" s="530"/>
    </row>
    <row r="512" spans="1:29">
      <c r="A512" s="443"/>
      <c r="B512" s="506" t="s">
        <v>1322</v>
      </c>
      <c r="C512" s="233"/>
      <c r="D512" s="233"/>
      <c r="E512" s="282"/>
      <c r="H512" s="283"/>
      <c r="J512" s="383"/>
      <c r="K512" s="484"/>
      <c r="L512" s="484"/>
      <c r="M512" s="383"/>
      <c r="N512" s="383"/>
      <c r="O512" s="383"/>
      <c r="P512" s="383"/>
      <c r="Q512" s="383"/>
      <c r="R512" s="383"/>
      <c r="S512" s="383"/>
      <c r="T512" s="383"/>
      <c r="U512" s="383"/>
      <c r="V512" s="444"/>
      <c r="W512" s="383"/>
      <c r="X512" s="444"/>
      <c r="Y512" s="383"/>
      <c r="Z512" s="383"/>
      <c r="AA512" s="383"/>
      <c r="AB512" s="383"/>
      <c r="AC512" s="383"/>
    </row>
    <row r="513" spans="1:29">
      <c r="A513" s="443"/>
      <c r="B513" s="506" t="s">
        <v>1323</v>
      </c>
      <c r="C513" s="233"/>
      <c r="D513" s="233"/>
      <c r="E513" s="282"/>
      <c r="H513" s="283"/>
      <c r="J513" s="383"/>
      <c r="K513" s="484"/>
      <c r="L513" s="484"/>
      <c r="M513" s="383"/>
      <c r="N513" s="383"/>
      <c r="O513" s="383"/>
      <c r="P513" s="383"/>
      <c r="Q513" s="383"/>
      <c r="R513" s="383"/>
      <c r="S513" s="383"/>
      <c r="T513" s="383"/>
      <c r="U513" s="383"/>
      <c r="V513" s="444"/>
      <c r="W513" s="383"/>
      <c r="X513" s="444"/>
      <c r="Y513" s="383"/>
      <c r="Z513" s="383"/>
      <c r="AA513" s="383"/>
      <c r="AB513" s="383"/>
      <c r="AC513" s="383"/>
    </row>
    <row r="514" spans="1:29">
      <c r="A514" s="355"/>
      <c r="B514" s="529" t="s">
        <v>956</v>
      </c>
      <c r="C514" s="529"/>
      <c r="D514" s="529"/>
      <c r="E514" s="529"/>
      <c r="F514" s="529"/>
      <c r="G514" s="529"/>
      <c r="H514" s="529"/>
      <c r="I514" s="529"/>
      <c r="J514" s="529"/>
      <c r="K514" s="529"/>
      <c r="L514" s="529"/>
      <c r="M514" s="529"/>
      <c r="N514" s="529"/>
      <c r="O514" s="529"/>
      <c r="P514" s="529"/>
      <c r="Q514" s="529"/>
      <c r="R514" s="529"/>
      <c r="S514" s="529"/>
      <c r="T514" s="529"/>
      <c r="U514" s="529"/>
      <c r="V514" s="529"/>
      <c r="W514" s="529"/>
      <c r="X514" s="529"/>
      <c r="Y514" s="529"/>
      <c r="Z514" s="529"/>
      <c r="AA514" s="529"/>
      <c r="AB514" s="529"/>
      <c r="AC514" s="529"/>
    </row>
    <row r="515" spans="1:29">
      <c r="A515" s="355"/>
      <c r="B515" s="529"/>
      <c r="C515" s="529"/>
      <c r="D515" s="529"/>
      <c r="E515" s="529"/>
      <c r="F515" s="529"/>
      <c r="G515" s="529"/>
      <c r="H515" s="529"/>
      <c r="I515" s="529"/>
      <c r="J515" s="529"/>
      <c r="K515" s="529"/>
      <c r="L515" s="529"/>
      <c r="M515" s="529"/>
      <c r="N515" s="529"/>
      <c r="O515" s="529"/>
      <c r="P515" s="529"/>
      <c r="Q515" s="529"/>
      <c r="R515" s="529"/>
      <c r="S515" s="529"/>
      <c r="T515" s="529"/>
      <c r="U515" s="529"/>
      <c r="V515" s="529"/>
      <c r="W515" s="529"/>
      <c r="X515" s="529"/>
      <c r="Y515" s="529"/>
      <c r="Z515" s="529"/>
      <c r="AA515" s="529"/>
      <c r="AB515" s="529"/>
      <c r="AC515" s="529"/>
    </row>
    <row r="516" spans="1:29">
      <c r="A516" s="355"/>
      <c r="B516" s="529"/>
      <c r="C516" s="529"/>
      <c r="D516" s="529"/>
      <c r="E516" s="529"/>
      <c r="F516" s="529"/>
      <c r="G516" s="529"/>
      <c r="H516" s="529"/>
      <c r="I516" s="529"/>
      <c r="J516" s="529"/>
      <c r="K516" s="529"/>
      <c r="L516" s="529"/>
      <c r="M516" s="529"/>
      <c r="N516" s="529"/>
      <c r="O516" s="529"/>
      <c r="P516" s="529"/>
      <c r="Q516" s="529"/>
      <c r="R516" s="529"/>
      <c r="S516" s="529"/>
      <c r="T516" s="529"/>
      <c r="U516" s="529"/>
      <c r="V516" s="529"/>
      <c r="W516" s="529"/>
      <c r="X516" s="529"/>
      <c r="Y516" s="529"/>
      <c r="Z516" s="529"/>
      <c r="AA516" s="529"/>
      <c r="AB516" s="529"/>
      <c r="AC516" s="529"/>
    </row>
    <row r="517" spans="1:29">
      <c r="A517" s="355"/>
      <c r="B517" s="529"/>
      <c r="C517" s="529"/>
      <c r="D517" s="529"/>
      <c r="E517" s="529"/>
      <c r="F517" s="529"/>
      <c r="G517" s="529"/>
      <c r="H517" s="529"/>
      <c r="I517" s="529"/>
      <c r="J517" s="529"/>
      <c r="K517" s="529"/>
      <c r="L517" s="529"/>
      <c r="M517" s="529"/>
      <c r="N517" s="529"/>
      <c r="O517" s="529"/>
      <c r="P517" s="529"/>
      <c r="Q517" s="529"/>
      <c r="R517" s="529"/>
      <c r="S517" s="529"/>
      <c r="T517" s="529"/>
      <c r="U517" s="529"/>
      <c r="V517" s="529"/>
      <c r="W517" s="529"/>
      <c r="X517" s="529"/>
      <c r="Y517" s="529"/>
      <c r="Z517" s="529"/>
      <c r="AA517" s="529"/>
      <c r="AB517" s="529"/>
      <c r="AC517" s="529"/>
    </row>
    <row r="518" spans="1:29">
      <c r="A518" s="234"/>
      <c r="B518" s="234" t="s">
        <v>1504</v>
      </c>
      <c r="C518" s="289"/>
      <c r="D518" s="289"/>
      <c r="E518" s="290"/>
      <c r="F518" s="291"/>
      <c r="G518" s="291"/>
      <c r="H518" s="292"/>
      <c r="I518" s="386"/>
      <c r="J518" s="386"/>
      <c r="K518" s="485"/>
      <c r="L518" s="485"/>
      <c r="M518" s="386"/>
      <c r="N518" s="386"/>
      <c r="O518" s="386"/>
      <c r="P518" s="386"/>
      <c r="Q518" s="386"/>
      <c r="R518" s="386"/>
      <c r="S518" s="386"/>
      <c r="T518" s="386"/>
      <c r="U518" s="386"/>
      <c r="V518" s="445"/>
      <c r="W518" s="386"/>
      <c r="X518" s="445"/>
      <c r="Y518" s="386"/>
      <c r="Z518" s="386"/>
      <c r="AA518" s="386"/>
      <c r="AB518" s="386"/>
      <c r="AC518" s="386"/>
    </row>
    <row r="519" spans="1:29">
      <c r="A519" s="482"/>
      <c r="B519" s="482" t="s">
        <v>526</v>
      </c>
      <c r="C519" s="482"/>
      <c r="D519" s="482"/>
      <c r="E519" s="482"/>
      <c r="F519" s="482"/>
      <c r="G519" s="482"/>
      <c r="H519" s="482"/>
      <c r="I519" s="387"/>
      <c r="J519" s="387"/>
      <c r="K519" s="486"/>
      <c r="L519" s="486"/>
      <c r="M519" s="387"/>
      <c r="N519" s="387"/>
      <c r="O519" s="387"/>
      <c r="P519" s="387"/>
      <c r="Q519" s="387"/>
      <c r="R519" s="387"/>
      <c r="S519" s="387"/>
      <c r="T519" s="387"/>
      <c r="U519" s="387"/>
      <c r="V519" s="446"/>
      <c r="W519" s="387"/>
      <c r="X519" s="446"/>
      <c r="Y519" s="387"/>
      <c r="Z519" s="387"/>
      <c r="AA519" s="387"/>
      <c r="AB519" s="387"/>
      <c r="AC519" s="387"/>
    </row>
    <row r="520" spans="1:29" ht="15.5">
      <c r="A520" s="296"/>
      <c r="B520" s="296" t="s">
        <v>513</v>
      </c>
      <c r="C520" s="233"/>
      <c r="D520" s="233"/>
      <c r="E520" s="297"/>
      <c r="F520" s="251"/>
      <c r="G520" s="251"/>
      <c r="H520" s="284"/>
      <c r="I520" s="388"/>
      <c r="J520" s="388"/>
      <c r="K520" s="487"/>
      <c r="L520" s="487"/>
      <c r="M520" s="388"/>
      <c r="N520" s="388"/>
      <c r="O520" s="388"/>
      <c r="P520" s="388"/>
      <c r="Q520" s="388"/>
      <c r="R520" s="388"/>
      <c r="S520" s="388"/>
      <c r="T520" s="388"/>
      <c r="U520" s="388"/>
      <c r="V520" s="444"/>
      <c r="W520" s="388"/>
      <c r="X520" s="444"/>
      <c r="Y520" s="388"/>
      <c r="Z520" s="388"/>
      <c r="AA520" s="388"/>
      <c r="AB520" s="388"/>
      <c r="AC520" s="388"/>
    </row>
  </sheetData>
  <autoFilter ref="B10:AC520" xr:uid="{00000000-0009-0000-0000-00000C000000}"/>
  <mergeCells count="2">
    <mergeCell ref="B514:AC517"/>
    <mergeCell ref="B511:AC511"/>
  </mergeCells>
  <printOptions horizontalCentered="1"/>
  <pageMargins left="0.19685039370078741" right="0.19685039370078741" top="0.19685039370078741" bottom="0.19685039370078741" header="0" footer="0.19685039370078741"/>
  <pageSetup paperSize="9" scale="48" fitToHeight="15" pageOrder="overThenDown" orientation="landscape" r:id="rId1"/>
  <headerFooter alignWithMargins="0"/>
  <rowBreaks count="7" manualBreakCount="7">
    <brk id="56" min="1" max="26" man="1"/>
    <brk id="122" min="1" max="26" man="1"/>
    <brk id="186" max="26" man="1"/>
    <brk id="256" max="28" man="1"/>
    <brk id="326" max="28" man="1"/>
    <brk id="406" max="26" man="1"/>
    <brk id="477" min="1" max="2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5">
    <tabColor rgb="FF99CCFF"/>
    <pageSetUpPr fitToPage="1"/>
  </sheetPr>
  <dimension ref="A1:AA212"/>
  <sheetViews>
    <sheetView view="pageBreakPreview" zoomScaleNormal="130" zoomScaleSheetLayoutView="100" workbookViewId="0">
      <pane ySplit="11" topLeftCell="A36" activePane="bottomLeft" state="frozen"/>
      <selection activeCell="Y35" sqref="Y35"/>
      <selection pane="bottomLeft" activeCell="L61" sqref="L61"/>
    </sheetView>
  </sheetViews>
  <sheetFormatPr defaultColWidth="9" defaultRowHeight="14"/>
  <cols>
    <col min="1" max="1" width="9" style="215" customWidth="1"/>
    <col min="2" max="2" width="5.5" style="215" customWidth="1"/>
    <col min="3" max="3" width="11" style="215" customWidth="1"/>
    <col min="4" max="4" width="30.58203125" style="213" customWidth="1"/>
    <col min="5" max="5" width="0.5" style="214" customWidth="1"/>
    <col min="6" max="6" width="6" style="215" customWidth="1"/>
    <col min="7" max="8" width="6.58203125" style="215" customWidth="1"/>
    <col min="9" max="9" width="8.08203125" style="215" customWidth="1"/>
    <col min="10" max="10" width="9.58203125" style="215" customWidth="1"/>
    <col min="11" max="11" width="11.08203125" style="215" customWidth="1"/>
    <col min="12" max="12" width="8.5" style="215" customWidth="1"/>
    <col min="13" max="13" width="10.5" style="215" customWidth="1"/>
    <col min="14" max="14" width="9.58203125" style="215" bestFit="1" customWidth="1"/>
    <col min="15" max="15" width="9.58203125" style="215" customWidth="1"/>
    <col min="16" max="16" width="0.5" style="215" customWidth="1"/>
    <col min="17" max="17" width="9.58203125" style="213" customWidth="1"/>
    <col min="18" max="18" width="9" style="215"/>
    <col min="19" max="19" width="9.58203125" style="213" customWidth="1"/>
    <col min="20" max="20" width="9" style="215"/>
    <col min="21" max="21" width="0.5" style="215" customWidth="1"/>
    <col min="22" max="22" width="9.58203125" style="213" customWidth="1"/>
    <col min="23" max="23" width="9" style="215"/>
    <col min="24" max="24" width="9.58203125" style="213" customWidth="1"/>
    <col min="25" max="25" width="9" style="215"/>
    <col min="26" max="26" width="9.58203125" style="213" customWidth="1"/>
    <col min="27" max="16384" width="9" style="215"/>
  </cols>
  <sheetData>
    <row r="1" spans="1:27" s="248" customFormat="1">
      <c r="A1" s="341"/>
      <c r="B1" s="341"/>
      <c r="C1" s="341"/>
      <c r="D1" s="342"/>
      <c r="E1" s="341"/>
      <c r="F1" s="341"/>
      <c r="G1" s="341"/>
      <c r="H1" s="341"/>
      <c r="I1" s="341"/>
      <c r="J1" s="341"/>
      <c r="K1" s="341"/>
      <c r="L1" s="341"/>
      <c r="M1" s="341"/>
      <c r="N1" s="341"/>
      <c r="O1" s="341"/>
      <c r="P1" s="341"/>
      <c r="Q1" s="342"/>
      <c r="R1" s="341"/>
      <c r="S1" s="342"/>
      <c r="T1" s="341"/>
      <c r="U1" s="341"/>
      <c r="V1" s="342"/>
      <c r="W1" s="341"/>
      <c r="X1" s="342"/>
      <c r="Y1" s="341"/>
      <c r="Z1" s="342"/>
    </row>
    <row r="2" spans="1:27" s="248" customFormat="1">
      <c r="A2" s="341"/>
      <c r="B2" s="341"/>
      <c r="C2" s="341"/>
      <c r="D2" s="342"/>
      <c r="E2" s="341"/>
      <c r="F2" s="341"/>
      <c r="G2" s="341"/>
      <c r="H2" s="341"/>
      <c r="I2" s="341"/>
      <c r="J2" s="341"/>
      <c r="K2" s="341"/>
      <c r="L2" s="341"/>
      <c r="M2" s="341"/>
      <c r="N2" s="341"/>
      <c r="O2" s="341"/>
      <c r="P2" s="341"/>
      <c r="Q2" s="342"/>
      <c r="R2" s="341"/>
      <c r="S2" s="342"/>
      <c r="T2" s="341"/>
      <c r="U2" s="341"/>
      <c r="V2" s="342"/>
      <c r="W2" s="341"/>
      <c r="X2" s="342"/>
      <c r="Y2" s="341"/>
      <c r="Z2" s="342"/>
    </row>
    <row r="3" spans="1:27" s="248" customFormat="1" ht="14.9" customHeight="1">
      <c r="A3" s="341"/>
      <c r="B3" s="341"/>
      <c r="C3" s="341"/>
      <c r="D3" s="343"/>
      <c r="E3" s="343"/>
      <c r="F3" s="343"/>
      <c r="G3" s="343"/>
      <c r="H3" s="343"/>
      <c r="I3" s="343"/>
      <c r="J3" s="343"/>
      <c r="K3" s="343"/>
      <c r="L3" s="343"/>
      <c r="M3" s="343"/>
      <c r="N3" s="341"/>
      <c r="O3" s="341"/>
      <c r="P3" s="341"/>
      <c r="Q3" s="342"/>
      <c r="R3" s="341"/>
      <c r="S3" s="342"/>
      <c r="T3" s="341"/>
      <c r="U3" s="341"/>
      <c r="V3" s="342"/>
      <c r="W3" s="341"/>
      <c r="X3" s="342"/>
      <c r="Y3" s="341"/>
      <c r="Z3" s="342"/>
    </row>
    <row r="4" spans="1:27" s="248" customFormat="1" ht="14.9" customHeight="1">
      <c r="A4" s="341"/>
      <c r="B4" s="341"/>
      <c r="C4" s="341"/>
      <c r="D4" s="343"/>
      <c r="E4" s="343"/>
      <c r="F4" s="343"/>
      <c r="G4" s="343"/>
      <c r="H4" s="343"/>
      <c r="I4" s="343"/>
      <c r="J4" s="343"/>
      <c r="K4" s="343"/>
      <c r="L4" s="343"/>
      <c r="M4" s="343"/>
      <c r="N4" s="341"/>
      <c r="O4" s="341"/>
      <c r="P4" s="341"/>
      <c r="Q4" s="342"/>
      <c r="R4" s="341"/>
      <c r="S4" s="342"/>
      <c r="T4" s="341"/>
      <c r="U4" s="341"/>
      <c r="V4" s="342"/>
      <c r="W4" s="341"/>
      <c r="X4" s="342"/>
      <c r="Y4" s="341"/>
      <c r="Z4" s="342"/>
    </row>
    <row r="5" spans="1:27" s="248" customFormat="1" ht="14.9" customHeight="1">
      <c r="A5" s="341"/>
      <c r="B5" s="341"/>
      <c r="C5" s="341"/>
      <c r="D5" s="343"/>
      <c r="E5" s="343"/>
      <c r="F5" s="343"/>
      <c r="G5" s="343"/>
      <c r="H5" s="343"/>
      <c r="I5" s="343"/>
      <c r="J5" s="343"/>
      <c r="K5" s="343"/>
      <c r="L5" s="343"/>
      <c r="M5" s="343"/>
      <c r="N5" s="341"/>
      <c r="O5" s="341"/>
      <c r="P5" s="341"/>
      <c r="Q5" s="342"/>
      <c r="R5" s="341"/>
      <c r="S5" s="342"/>
      <c r="T5" s="341"/>
      <c r="U5" s="341"/>
      <c r="V5" s="342"/>
      <c r="W5" s="341"/>
      <c r="X5" s="342"/>
      <c r="Y5" s="341"/>
      <c r="Z5" s="342"/>
    </row>
    <row r="6" spans="1:27" ht="14.9" customHeight="1">
      <c r="A6" s="341"/>
      <c r="B6" s="341"/>
      <c r="C6" s="341"/>
      <c r="D6" s="343"/>
      <c r="E6" s="343"/>
      <c r="F6" s="343"/>
      <c r="G6" s="343"/>
      <c r="H6" s="343"/>
      <c r="I6" s="343"/>
      <c r="J6" s="343"/>
      <c r="K6" s="343"/>
      <c r="L6" s="343"/>
      <c r="M6" s="343"/>
      <c r="N6" s="341"/>
      <c r="O6" s="341"/>
      <c r="P6" s="341"/>
      <c r="Q6" s="342"/>
      <c r="R6" s="341"/>
      <c r="S6" s="342"/>
      <c r="T6" s="341"/>
      <c r="U6" s="341"/>
      <c r="V6" s="342"/>
      <c r="W6" s="341"/>
      <c r="X6" s="342"/>
      <c r="Y6" s="341"/>
      <c r="Z6" s="342"/>
    </row>
    <row r="7" spans="1:27">
      <c r="A7" s="341"/>
      <c r="B7" s="341"/>
      <c r="C7" s="341"/>
      <c r="D7" s="342"/>
      <c r="E7" s="341"/>
      <c r="F7" s="341"/>
      <c r="G7" s="341"/>
      <c r="H7" s="341"/>
      <c r="I7" s="341"/>
      <c r="J7" s="341"/>
      <c r="K7" s="341"/>
      <c r="L7" s="341"/>
      <c r="M7" s="341"/>
      <c r="N7" s="341"/>
      <c r="O7" s="341"/>
      <c r="P7" s="341"/>
      <c r="Q7" s="342"/>
      <c r="R7" s="341"/>
      <c r="S7" s="342"/>
      <c r="T7" s="341"/>
      <c r="U7" s="341"/>
      <c r="V7" s="342"/>
      <c r="W7" s="341"/>
      <c r="X7" s="342"/>
      <c r="Y7" s="341"/>
      <c r="Z7" s="342"/>
    </row>
    <row r="8" spans="1:27" s="208" customFormat="1" ht="18" customHeight="1">
      <c r="A8" s="197" t="s">
        <v>1505</v>
      </c>
      <c r="O8" s="497"/>
      <c r="R8" s="392"/>
      <c r="T8" s="392"/>
      <c r="U8" s="215"/>
      <c r="W8" s="392"/>
      <c r="Y8" s="392"/>
      <c r="Z8" s="491" t="s">
        <v>1502</v>
      </c>
    </row>
    <row r="9" spans="1:27" s="345" customFormat="1" ht="17.149999999999999" customHeight="1">
      <c r="A9" s="344" t="s">
        <v>486</v>
      </c>
      <c r="B9" s="344"/>
      <c r="C9" s="344"/>
      <c r="D9" s="344"/>
      <c r="E9" s="208"/>
      <c r="F9" s="344" t="s">
        <v>487</v>
      </c>
      <c r="G9" s="344"/>
      <c r="H9" s="344"/>
      <c r="I9" s="344"/>
      <c r="J9" s="344"/>
      <c r="K9" s="344"/>
      <c r="L9" s="344"/>
      <c r="M9" s="344"/>
      <c r="N9" s="344"/>
      <c r="O9" s="344"/>
      <c r="P9" s="208"/>
      <c r="Q9" s="344" t="s">
        <v>488</v>
      </c>
      <c r="R9" s="344"/>
      <c r="S9" s="344" t="s">
        <v>488</v>
      </c>
      <c r="T9" s="344"/>
      <c r="U9" s="215"/>
      <c r="V9" s="344" t="s">
        <v>489</v>
      </c>
      <c r="W9" s="344"/>
      <c r="X9" s="344"/>
      <c r="Y9" s="344"/>
      <c r="Z9" s="344"/>
    </row>
    <row r="10" spans="1:27" ht="41.9" customHeight="1">
      <c r="A10" s="218" t="s">
        <v>490</v>
      </c>
      <c r="B10" s="218" t="s">
        <v>86</v>
      </c>
      <c r="C10" s="466" t="s">
        <v>492</v>
      </c>
      <c r="D10" s="467"/>
      <c r="E10" s="208"/>
      <c r="F10" s="259" t="s">
        <v>493</v>
      </c>
      <c r="G10" s="259" t="s">
        <v>494</v>
      </c>
      <c r="H10" s="219" t="s">
        <v>495</v>
      </c>
      <c r="I10" s="219" t="s">
        <v>496</v>
      </c>
      <c r="J10" s="219" t="s">
        <v>497</v>
      </c>
      <c r="K10" s="219" t="s">
        <v>498</v>
      </c>
      <c r="L10" s="219" t="s">
        <v>528</v>
      </c>
      <c r="M10" s="219" t="s">
        <v>499</v>
      </c>
      <c r="N10" s="219" t="s">
        <v>607</v>
      </c>
      <c r="O10" s="219" t="s">
        <v>501</v>
      </c>
      <c r="P10" s="208"/>
      <c r="Q10" s="219" t="s">
        <v>1028</v>
      </c>
      <c r="R10" s="219" t="s">
        <v>1040</v>
      </c>
      <c r="S10" s="219" t="s">
        <v>502</v>
      </c>
      <c r="T10" s="219" t="s">
        <v>503</v>
      </c>
      <c r="V10" s="219" t="s">
        <v>504</v>
      </c>
      <c r="W10" s="219" t="s">
        <v>505</v>
      </c>
      <c r="X10" s="219" t="s">
        <v>506</v>
      </c>
      <c r="Y10" s="219" t="s">
        <v>507</v>
      </c>
      <c r="Z10" s="219" t="s">
        <v>508</v>
      </c>
    </row>
    <row r="11" spans="1:27" s="341" customFormat="1">
      <c r="A11" s="346" t="s">
        <v>200</v>
      </c>
      <c r="B11" s="346"/>
      <c r="C11" s="346"/>
      <c r="D11" s="346"/>
      <c r="E11" s="208"/>
      <c r="F11" s="346"/>
      <c r="G11" s="346"/>
      <c r="H11" s="346"/>
      <c r="I11" s="346"/>
      <c r="J11" s="346"/>
      <c r="K11" s="346"/>
      <c r="L11" s="346"/>
      <c r="M11" s="346"/>
      <c r="N11" s="346"/>
      <c r="O11" s="416"/>
      <c r="P11" s="208"/>
      <c r="Q11" s="346"/>
      <c r="R11" s="346"/>
      <c r="S11" s="346"/>
      <c r="T11" s="346"/>
      <c r="U11" s="215"/>
      <c r="V11" s="346"/>
      <c r="W11" s="346"/>
      <c r="X11" s="346"/>
      <c r="Y11" s="346"/>
      <c r="Z11" s="346"/>
    </row>
    <row r="12" spans="1:27">
      <c r="A12" s="223" t="s">
        <v>76</v>
      </c>
      <c r="B12" s="270" t="s">
        <v>509</v>
      </c>
      <c r="C12" s="260" t="s">
        <v>269</v>
      </c>
      <c r="D12" s="261"/>
      <c r="E12" s="208"/>
      <c r="F12" s="266">
        <v>0.14000000000000001</v>
      </c>
      <c r="G12" s="226" t="s">
        <v>171</v>
      </c>
      <c r="H12" s="266" t="s">
        <v>1506</v>
      </c>
      <c r="I12" s="502">
        <v>-327.80479616999912</v>
      </c>
      <c r="J12" s="267">
        <v>103495533.56499994</v>
      </c>
      <c r="K12" s="232">
        <v>15399163</v>
      </c>
      <c r="L12" s="267">
        <v>25058</v>
      </c>
      <c r="M12" s="240">
        <v>1.2660267377425578E-2</v>
      </c>
      <c r="N12" s="268">
        <v>-0.14516129032258074</v>
      </c>
      <c r="O12" s="418">
        <v>46265</v>
      </c>
      <c r="P12" s="208"/>
      <c r="Q12" s="492">
        <v>8.06</v>
      </c>
      <c r="R12" s="230">
        <v>6.89</v>
      </c>
      <c r="S12" s="269">
        <v>7.45</v>
      </c>
      <c r="T12" s="230">
        <v>6.33</v>
      </c>
      <c r="V12" s="493">
        <v>4.8258345428156754E-2</v>
      </c>
      <c r="W12" s="231">
        <v>-3.4833090000000004E-2</v>
      </c>
      <c r="X12" s="493">
        <v>-1.149448E-2</v>
      </c>
      <c r="Y12" s="231">
        <v>4.8582970000000003E-2</v>
      </c>
      <c r="Z12" s="493">
        <v>6.1956319999999995E-3</v>
      </c>
      <c r="AA12" s="498"/>
    </row>
    <row r="13" spans="1:27">
      <c r="A13" s="223" t="s">
        <v>136</v>
      </c>
      <c r="B13" s="270" t="s">
        <v>509</v>
      </c>
      <c r="C13" s="260" t="s">
        <v>272</v>
      </c>
      <c r="D13" s="261"/>
      <c r="E13" s="208"/>
      <c r="F13" s="266">
        <v>0.56999999999999995</v>
      </c>
      <c r="G13" s="226" t="s">
        <v>171</v>
      </c>
      <c r="H13" s="266" t="s">
        <v>1507</v>
      </c>
      <c r="I13" s="502">
        <v>-0.62835120999997851</v>
      </c>
      <c r="J13" s="267">
        <v>3191669.0550000002</v>
      </c>
      <c r="K13" s="232">
        <v>3527607</v>
      </c>
      <c r="L13" s="267">
        <v>537</v>
      </c>
      <c r="M13" s="240">
        <v>1.1175703123358662E-2</v>
      </c>
      <c r="N13" s="268">
        <v>-0.16513761467889909</v>
      </c>
      <c r="O13" s="418">
        <v>46265</v>
      </c>
      <c r="P13" s="208"/>
      <c r="Q13" s="492">
        <v>1.0900000000000001</v>
      </c>
      <c r="R13" s="230">
        <v>0.91</v>
      </c>
      <c r="S13" s="269">
        <v>1.0900000000000001</v>
      </c>
      <c r="T13" s="230">
        <v>0.85499999999999998</v>
      </c>
      <c r="V13" s="493">
        <v>3.8461538461538464E-2</v>
      </c>
      <c r="W13" s="231">
        <v>-5.4945059999999997E-3</v>
      </c>
      <c r="X13" s="493">
        <v>-9.7566410000000006E-2</v>
      </c>
      <c r="Y13" s="231">
        <v>4.1764869999999996E-2</v>
      </c>
      <c r="Z13" s="493">
        <v>-6.7068280000000006E-3</v>
      </c>
      <c r="AA13" s="498"/>
    </row>
    <row r="14" spans="1:27">
      <c r="A14" s="223" t="s">
        <v>135</v>
      </c>
      <c r="B14" s="270" t="s">
        <v>509</v>
      </c>
      <c r="C14" s="260" t="s">
        <v>277</v>
      </c>
      <c r="D14" s="261"/>
      <c r="E14" s="208"/>
      <c r="F14" s="266">
        <v>0.16</v>
      </c>
      <c r="G14" s="226" t="s">
        <v>171</v>
      </c>
      <c r="H14" s="266" t="s">
        <v>1508</v>
      </c>
      <c r="I14" s="502">
        <v>-89.942843680000308</v>
      </c>
      <c r="J14" s="267">
        <v>75092482.965000018</v>
      </c>
      <c r="K14" s="232">
        <v>8094650</v>
      </c>
      <c r="L14" s="267">
        <v>15422</v>
      </c>
      <c r="M14" s="240">
        <v>1.084707886297945E-2</v>
      </c>
      <c r="N14" s="268">
        <v>-0.14963503649635046</v>
      </c>
      <c r="O14" s="418">
        <v>46265</v>
      </c>
      <c r="P14" s="208"/>
      <c r="Q14" s="492">
        <v>10.96</v>
      </c>
      <c r="R14" s="230">
        <v>9.32</v>
      </c>
      <c r="S14" s="269">
        <v>9.57</v>
      </c>
      <c r="T14" s="230">
        <v>8.4499999999999993</v>
      </c>
      <c r="V14" s="493">
        <v>4.1309012875536483E-2</v>
      </c>
      <c r="W14" s="231">
        <v>-1.2875540000000001E-2</v>
      </c>
      <c r="X14" s="493">
        <v>4.8763969999999997E-2</v>
      </c>
      <c r="Y14" s="231">
        <v>8.007170000000001E-2</v>
      </c>
      <c r="Z14" s="493">
        <v>6.2607250000000003E-2</v>
      </c>
    </row>
    <row r="15" spans="1:27">
      <c r="A15" s="223" t="s">
        <v>134</v>
      </c>
      <c r="B15" s="270" t="s">
        <v>509</v>
      </c>
      <c r="C15" s="260" t="s">
        <v>278</v>
      </c>
      <c r="D15" s="261"/>
      <c r="E15" s="208"/>
      <c r="F15" s="266">
        <v>0.1</v>
      </c>
      <c r="G15" s="226" t="s">
        <v>171</v>
      </c>
      <c r="H15" s="266" t="s">
        <v>1509</v>
      </c>
      <c r="I15" s="502">
        <v>40.930596360000131</v>
      </c>
      <c r="J15" s="267">
        <v>23743741.800000001</v>
      </c>
      <c r="K15" s="232">
        <v>1998387</v>
      </c>
      <c r="L15" s="267">
        <v>2151</v>
      </c>
      <c r="M15" s="240">
        <v>9.1294695437522597E-3</v>
      </c>
      <c r="N15" s="268">
        <v>-0.16119828815977177</v>
      </c>
      <c r="O15" s="418">
        <v>46265</v>
      </c>
      <c r="P15" s="208"/>
      <c r="Q15" s="492">
        <v>14.02</v>
      </c>
      <c r="R15" s="230">
        <v>11.76</v>
      </c>
      <c r="S15" s="269">
        <v>12.14</v>
      </c>
      <c r="T15" s="230">
        <v>10.27</v>
      </c>
      <c r="V15" s="493">
        <v>3.1462585034013606E-2</v>
      </c>
      <c r="W15" s="231">
        <v>1.7006799999999999E-2</v>
      </c>
      <c r="X15" s="493">
        <v>0.11565110000000001</v>
      </c>
      <c r="Y15" s="231">
        <v>0.13749219999999998</v>
      </c>
      <c r="Z15" s="493">
        <v>0.10081530000000001</v>
      </c>
    </row>
    <row r="16" spans="1:27">
      <c r="A16" s="223" t="s">
        <v>137</v>
      </c>
      <c r="B16" s="270" t="s">
        <v>509</v>
      </c>
      <c r="C16" s="260" t="s">
        <v>280</v>
      </c>
      <c r="D16" s="225"/>
      <c r="E16" s="208"/>
      <c r="F16" s="266">
        <v>0.19</v>
      </c>
      <c r="G16" s="226" t="s">
        <v>171</v>
      </c>
      <c r="H16" s="266" t="s">
        <v>1510</v>
      </c>
      <c r="I16" s="502">
        <v>-36.321040305000068</v>
      </c>
      <c r="J16" s="267">
        <v>17095808.120000001</v>
      </c>
      <c r="K16" s="232">
        <v>9423061</v>
      </c>
      <c r="L16" s="267">
        <v>3380</v>
      </c>
      <c r="M16" s="240">
        <v>1.1702163802013815E-2</v>
      </c>
      <c r="N16" s="268">
        <v>-0.10386473429951681</v>
      </c>
      <c r="O16" s="418">
        <v>46265</v>
      </c>
      <c r="P16" s="208"/>
      <c r="Q16" s="492">
        <v>2.0699999999999998</v>
      </c>
      <c r="R16" s="230">
        <v>1.855</v>
      </c>
      <c r="S16" s="269">
        <v>1.97</v>
      </c>
      <c r="T16" s="230">
        <v>1.68</v>
      </c>
      <c r="V16" s="493">
        <v>5.3369272237196771E-2</v>
      </c>
      <c r="W16" s="231">
        <v>-9.1580029999999996E-3</v>
      </c>
      <c r="X16" s="493">
        <v>9.5837310000000009E-2</v>
      </c>
      <c r="Y16" s="231">
        <v>8.4784910000000005E-2</v>
      </c>
      <c r="Z16" s="493">
        <v>9.4840789999999994E-2</v>
      </c>
    </row>
    <row r="17" spans="1:26">
      <c r="A17" s="223" t="s">
        <v>116</v>
      </c>
      <c r="B17" s="270" t="s">
        <v>509</v>
      </c>
      <c r="C17" s="260" t="s">
        <v>283</v>
      </c>
      <c r="D17" s="225"/>
      <c r="E17" s="208"/>
      <c r="F17" s="266" t="s">
        <v>170</v>
      </c>
      <c r="G17" s="226" t="s">
        <v>170</v>
      </c>
      <c r="H17" s="266" t="s">
        <v>1511</v>
      </c>
      <c r="I17" s="502">
        <v>-8.9917257950000025</v>
      </c>
      <c r="J17" s="267">
        <v>2649876.9874999998</v>
      </c>
      <c r="K17" s="232">
        <v>4032696</v>
      </c>
      <c r="L17" s="267">
        <v>446</v>
      </c>
      <c r="M17" s="240">
        <v>3.0475871046578493E-2</v>
      </c>
      <c r="N17" s="268">
        <v>-0.16969696969696957</v>
      </c>
      <c r="O17" s="418">
        <v>46265</v>
      </c>
      <c r="P17" s="208"/>
      <c r="Q17" s="492">
        <v>0.82499999999999996</v>
      </c>
      <c r="R17" s="230">
        <v>0.68500000000000005</v>
      </c>
      <c r="S17" s="269">
        <v>0.72499999999999998</v>
      </c>
      <c r="T17" s="230">
        <v>0.59</v>
      </c>
      <c r="V17" s="493">
        <v>7.8832116788321166E-2</v>
      </c>
      <c r="W17" s="231">
        <v>-8.7591240000000001E-2</v>
      </c>
      <c r="X17" s="493">
        <v>-1.834247E-2</v>
      </c>
      <c r="Y17" s="231">
        <v>8.3163630000000002E-3</v>
      </c>
      <c r="Z17" s="493">
        <v>6.0614159999999992E-3</v>
      </c>
    </row>
    <row r="18" spans="1:26">
      <c r="A18" s="223" t="s">
        <v>80</v>
      </c>
      <c r="B18" s="270" t="s">
        <v>509</v>
      </c>
      <c r="C18" s="260" t="s">
        <v>284</v>
      </c>
      <c r="D18" s="225"/>
      <c r="E18" s="208"/>
      <c r="F18" s="266">
        <v>1</v>
      </c>
      <c r="G18" s="226" t="s">
        <v>172</v>
      </c>
      <c r="H18" s="266" t="s">
        <v>1512</v>
      </c>
      <c r="I18" s="502">
        <v>-7.6360560749999884</v>
      </c>
      <c r="J18" s="267">
        <v>5031955.6174999988</v>
      </c>
      <c r="K18" s="232">
        <v>6288924</v>
      </c>
      <c r="L18" s="267">
        <v>955</v>
      </c>
      <c r="M18" s="240">
        <v>2.2164276163943085E-2</v>
      </c>
      <c r="N18" s="268">
        <v>-6.2126642771804019E-2</v>
      </c>
      <c r="O18" s="418">
        <v>46265</v>
      </c>
      <c r="P18" s="208"/>
      <c r="Q18" s="492">
        <v>0.83699999999999997</v>
      </c>
      <c r="R18" s="230">
        <v>0.78500000000000003</v>
      </c>
      <c r="S18" s="269">
        <v>0.87</v>
      </c>
      <c r="T18" s="230">
        <v>0.66500000000000004</v>
      </c>
      <c r="V18" s="493">
        <v>7.6433121019108277E-2</v>
      </c>
      <c r="W18" s="231">
        <v>2.0674720000000001E-2</v>
      </c>
      <c r="X18" s="493">
        <v>0.21733519999999998</v>
      </c>
      <c r="Y18" s="231">
        <v>0.13623570000000002</v>
      </c>
      <c r="Z18" s="493">
        <v>4.2409780000000001E-2</v>
      </c>
    </row>
    <row r="19" spans="1:26">
      <c r="A19" s="223" t="s">
        <v>12</v>
      </c>
      <c r="B19" s="270" t="s">
        <v>509</v>
      </c>
      <c r="C19" s="260" t="s">
        <v>287</v>
      </c>
      <c r="D19" s="225"/>
      <c r="E19" s="208"/>
      <c r="F19" s="266">
        <v>0.1</v>
      </c>
      <c r="G19" s="226" t="s">
        <v>171</v>
      </c>
      <c r="H19" s="266" t="s">
        <v>1513</v>
      </c>
      <c r="I19" s="502">
        <v>-34.244304899999975</v>
      </c>
      <c r="J19" s="267">
        <v>3242760.5200000005</v>
      </c>
      <c r="K19" s="232">
        <v>93187</v>
      </c>
      <c r="L19" s="267">
        <v>168</v>
      </c>
      <c r="M19" s="240">
        <v>3.5476451436448377E-3</v>
      </c>
      <c r="N19" s="268">
        <v>-0.25481266818464088</v>
      </c>
      <c r="O19" s="418">
        <v>46265</v>
      </c>
      <c r="P19" s="208"/>
      <c r="Q19" s="492">
        <v>48.31</v>
      </c>
      <c r="R19" s="230">
        <v>36</v>
      </c>
      <c r="S19" s="269">
        <v>37.880000000000003</v>
      </c>
      <c r="T19" s="230">
        <v>32.700000000000003</v>
      </c>
      <c r="V19" s="493">
        <v>3.2777777777777774E-2</v>
      </c>
      <c r="W19" s="231">
        <v>-3.6111110000000002E-2</v>
      </c>
      <c r="X19" s="493">
        <v>4.1636980000000004E-2</v>
      </c>
      <c r="Y19" s="231">
        <v>0.13280890000000001</v>
      </c>
      <c r="Z19" s="493">
        <v>6.6003450000000005E-2</v>
      </c>
    </row>
    <row r="20" spans="1:26">
      <c r="A20" s="223" t="s">
        <v>0</v>
      </c>
      <c r="B20" s="270" t="s">
        <v>509</v>
      </c>
      <c r="C20" s="260" t="s">
        <v>290</v>
      </c>
      <c r="D20" s="225"/>
      <c r="E20" s="208"/>
      <c r="F20" s="266">
        <v>0.41</v>
      </c>
      <c r="G20" s="226" t="s">
        <v>171</v>
      </c>
      <c r="H20" s="266" t="s">
        <v>1514</v>
      </c>
      <c r="I20" s="502">
        <v>-31.816573659999968</v>
      </c>
      <c r="J20" s="267">
        <v>9717773.8199999984</v>
      </c>
      <c r="K20" s="232">
        <v>3288545</v>
      </c>
      <c r="L20" s="267">
        <v>2150</v>
      </c>
      <c r="M20" s="240">
        <v>1.2755662370051452E-2</v>
      </c>
      <c r="N20" s="268">
        <v>-9.8214285714285698E-2</v>
      </c>
      <c r="O20" s="418">
        <v>46265</v>
      </c>
      <c r="P20" s="208"/>
      <c r="Q20" s="492">
        <v>3.36</v>
      </c>
      <c r="R20" s="230">
        <v>3.03</v>
      </c>
      <c r="S20" s="269">
        <v>3.15</v>
      </c>
      <c r="T20" s="230">
        <v>2.71</v>
      </c>
      <c r="V20" s="493">
        <v>5.1980198019801985E-2</v>
      </c>
      <c r="W20" s="231">
        <v>-3.6303630000000003E-2</v>
      </c>
      <c r="X20" s="493">
        <v>1.6056549999999999E-2</v>
      </c>
      <c r="Y20" s="231">
        <v>8.2981859999999991E-2</v>
      </c>
      <c r="Z20" s="493">
        <v>5.6816470000000001E-2</v>
      </c>
    </row>
    <row r="21" spans="1:26">
      <c r="A21" s="223" t="s">
        <v>211</v>
      </c>
      <c r="B21" s="270" t="s">
        <v>509</v>
      </c>
      <c r="C21" s="260" t="s">
        <v>847</v>
      </c>
      <c r="D21" s="225"/>
      <c r="E21" s="208"/>
      <c r="F21" s="266">
        <v>1</v>
      </c>
      <c r="G21" s="226" t="s">
        <v>171</v>
      </c>
      <c r="H21" s="266" t="s">
        <v>1515</v>
      </c>
      <c r="I21" s="502">
        <v>-6.1780142699999807</v>
      </c>
      <c r="J21" s="267">
        <v>10048521.782500003</v>
      </c>
      <c r="K21" s="232">
        <v>7676395</v>
      </c>
      <c r="L21" s="267">
        <v>4960</v>
      </c>
      <c r="M21" s="240">
        <v>1.8344082994085222E-2</v>
      </c>
      <c r="N21" s="268">
        <v>-2.2813135716361566E-2</v>
      </c>
      <c r="O21" s="418">
        <v>46265</v>
      </c>
      <c r="P21" s="208"/>
      <c r="Q21" s="492">
        <v>1.3764000000000001</v>
      </c>
      <c r="R21" s="230">
        <v>1.345</v>
      </c>
      <c r="S21" s="269">
        <v>1.4350000000000001</v>
      </c>
      <c r="T21" s="230">
        <v>1.2549999999999999</v>
      </c>
      <c r="V21" s="493">
        <v>5.3531598513011161E-2</v>
      </c>
      <c r="W21" s="231">
        <v>-1.1152420000000001E-2</v>
      </c>
      <c r="X21" s="493">
        <v>7.2002629999999998E-2</v>
      </c>
      <c r="Y21" s="231">
        <v>0.13488459999999999</v>
      </c>
      <c r="Z21" s="493">
        <v>5.9910539999999998E-2</v>
      </c>
    </row>
    <row r="22" spans="1:26">
      <c r="A22" s="223" t="s">
        <v>164</v>
      </c>
      <c r="B22" s="270" t="s">
        <v>509</v>
      </c>
      <c r="C22" s="260" t="s">
        <v>292</v>
      </c>
      <c r="D22" s="225"/>
      <c r="E22" s="208"/>
      <c r="F22" s="266" t="s">
        <v>170</v>
      </c>
      <c r="G22" s="226" t="s">
        <v>172</v>
      </c>
      <c r="H22" s="266" t="s">
        <v>1516</v>
      </c>
      <c r="I22" s="502">
        <v>-1.9160658949999996</v>
      </c>
      <c r="J22" s="267">
        <v>253733.27499999999</v>
      </c>
      <c r="K22" s="232">
        <v>215431</v>
      </c>
      <c r="L22" s="267">
        <v>84</v>
      </c>
      <c r="M22" s="240">
        <v>8.5259837029569886E-3</v>
      </c>
      <c r="N22" s="268">
        <v>-0.23485321673953774</v>
      </c>
      <c r="O22" s="418">
        <v>46265</v>
      </c>
      <c r="P22" s="208"/>
      <c r="Q22" s="492">
        <v>1.601</v>
      </c>
      <c r="R22" s="230">
        <v>1.2250000000000001</v>
      </c>
      <c r="S22" s="269">
        <v>2.1</v>
      </c>
      <c r="T22" s="230">
        <v>1.07</v>
      </c>
      <c r="V22" s="493">
        <v>8.4897959183673447E-2</v>
      </c>
      <c r="W22" s="231">
        <v>-6.1224489999999993E-2</v>
      </c>
      <c r="X22" s="493">
        <v>-0.3950726</v>
      </c>
      <c r="Y22" s="231">
        <v>-6.0522039999999999E-2</v>
      </c>
      <c r="Z22" s="493">
        <v>-7.4280680000000002E-2</v>
      </c>
    </row>
    <row r="23" spans="1:26">
      <c r="A23" s="223" t="s">
        <v>112</v>
      </c>
      <c r="B23" s="270" t="s">
        <v>509</v>
      </c>
      <c r="C23" s="260" t="s">
        <v>300</v>
      </c>
      <c r="D23" s="225"/>
      <c r="E23" s="208"/>
      <c r="F23" s="266">
        <v>0.65</v>
      </c>
      <c r="G23" s="226" t="s">
        <v>172</v>
      </c>
      <c r="H23" s="266" t="s">
        <v>1517</v>
      </c>
      <c r="I23" s="502">
        <v>-1.6363873100000024</v>
      </c>
      <c r="J23" s="267">
        <v>79087.199999999997</v>
      </c>
      <c r="K23" s="232">
        <v>183434</v>
      </c>
      <c r="L23" s="267">
        <v>23</v>
      </c>
      <c r="M23" s="240">
        <v>1.837954915175459E-3</v>
      </c>
      <c r="N23" s="268">
        <v>-0.23670668953687812</v>
      </c>
      <c r="O23" s="418">
        <v>46265</v>
      </c>
      <c r="P23" s="208"/>
      <c r="Q23" s="492">
        <v>0.58299999999999996</v>
      </c>
      <c r="R23" s="230">
        <v>0.44500000000000001</v>
      </c>
      <c r="S23" s="269">
        <v>0.45</v>
      </c>
      <c r="T23" s="230">
        <v>0.41499999999999998</v>
      </c>
      <c r="V23" s="493">
        <v>5.6179775280898882E-2</v>
      </c>
      <c r="W23" s="231">
        <v>-1.5518840000000001E-2</v>
      </c>
      <c r="X23" s="493">
        <v>3.2322139999999999E-2</v>
      </c>
      <c r="Y23" s="231">
        <v>4.539866E-2</v>
      </c>
      <c r="Z23" s="493">
        <v>4.0933409999999996E-2</v>
      </c>
    </row>
    <row r="24" spans="1:26">
      <c r="A24" s="223" t="s">
        <v>104</v>
      </c>
      <c r="B24" s="270" t="s">
        <v>509</v>
      </c>
      <c r="C24" s="260" t="s">
        <v>317</v>
      </c>
      <c r="D24" s="225"/>
      <c r="E24" s="208"/>
      <c r="F24" s="266">
        <v>0.52</v>
      </c>
      <c r="G24" s="226" t="s">
        <v>171</v>
      </c>
      <c r="H24" s="266" t="s">
        <v>1518</v>
      </c>
      <c r="I24" s="502">
        <v>-49.384793699999989</v>
      </c>
      <c r="J24" s="267">
        <v>9125370.8100000024</v>
      </c>
      <c r="K24" s="232">
        <v>3756661</v>
      </c>
      <c r="L24" s="267">
        <v>4106</v>
      </c>
      <c r="M24" s="240">
        <v>1.7447126952564868E-2</v>
      </c>
      <c r="N24" s="268">
        <v>-7.2727272727272751E-2</v>
      </c>
      <c r="O24" s="418">
        <v>46265</v>
      </c>
      <c r="P24" s="208"/>
      <c r="Q24" s="492">
        <v>2.75</v>
      </c>
      <c r="R24" s="230">
        <v>2.5499999999999998</v>
      </c>
      <c r="S24" s="269">
        <v>3.35</v>
      </c>
      <c r="T24" s="230">
        <v>2.2799999999999998</v>
      </c>
      <c r="V24" s="493">
        <v>4.3137254901960791E-2</v>
      </c>
      <c r="W24" s="231">
        <v>-8.6274510000000013E-2</v>
      </c>
      <c r="X24" s="493">
        <v>-0.2477298</v>
      </c>
      <c r="Y24" s="231">
        <v>-3.7982090000000003E-3</v>
      </c>
      <c r="Z24" s="493">
        <v>-4.1373220000000002E-2</v>
      </c>
    </row>
    <row r="25" spans="1:26">
      <c r="A25" s="223" t="s">
        <v>404</v>
      </c>
      <c r="B25" s="270" t="s">
        <v>509</v>
      </c>
      <c r="C25" s="260" t="s">
        <v>438</v>
      </c>
      <c r="D25" s="225"/>
      <c r="E25" s="208"/>
      <c r="F25" s="266" t="s">
        <v>170</v>
      </c>
      <c r="G25" s="226" t="s">
        <v>170</v>
      </c>
      <c r="H25" s="266" t="s">
        <v>1519</v>
      </c>
      <c r="I25" s="502">
        <v>-2.0178726600000041</v>
      </c>
      <c r="J25" s="267">
        <v>226781.69</v>
      </c>
      <c r="K25" s="232">
        <v>173880</v>
      </c>
      <c r="L25" s="267">
        <v>37</v>
      </c>
      <c r="M25" s="240">
        <v>5.394426498572788E-3</v>
      </c>
      <c r="N25" s="268">
        <v>-0.207980652962515</v>
      </c>
      <c r="O25" s="418">
        <v>46265</v>
      </c>
      <c r="P25" s="208"/>
      <c r="Q25" s="492">
        <v>1.6539999999999999</v>
      </c>
      <c r="R25" s="230">
        <v>1.31</v>
      </c>
      <c r="S25" s="269">
        <v>1.4450000000000001</v>
      </c>
      <c r="T25" s="230">
        <v>1.1924999999999999</v>
      </c>
      <c r="V25" s="493">
        <v>0</v>
      </c>
      <c r="W25" s="231">
        <v>-4.580153E-2</v>
      </c>
      <c r="X25" s="493">
        <v>-7.9365080000000001E-3</v>
      </c>
      <c r="Y25" s="231">
        <v>0.1303184</v>
      </c>
      <c r="Z25" s="493">
        <v>0.1165785</v>
      </c>
    </row>
    <row r="26" spans="1:26">
      <c r="A26" s="223" t="s">
        <v>114</v>
      </c>
      <c r="B26" s="270" t="s">
        <v>509</v>
      </c>
      <c r="C26" s="260" t="s">
        <v>319</v>
      </c>
      <c r="D26" s="225"/>
      <c r="E26" s="208"/>
      <c r="F26" s="266" t="s">
        <v>170</v>
      </c>
      <c r="G26" s="226" t="s">
        <v>170</v>
      </c>
      <c r="H26" s="266" t="s">
        <v>1520</v>
      </c>
      <c r="I26" s="502">
        <v>-4.159575000000186E-3</v>
      </c>
      <c r="J26" s="267">
        <v>6955.3199999999988</v>
      </c>
      <c r="K26" s="232">
        <v>39288</v>
      </c>
      <c r="L26" s="267">
        <v>14</v>
      </c>
      <c r="M26" s="240">
        <v>2.5477362637362634E-3</v>
      </c>
      <c r="N26" s="268">
        <v>-0.5911214953271029</v>
      </c>
      <c r="O26" s="418">
        <v>46265</v>
      </c>
      <c r="P26" s="208"/>
      <c r="Q26" s="492">
        <v>0.42799999999999999</v>
      </c>
      <c r="R26" s="230">
        <v>0.17499999999999999</v>
      </c>
      <c r="S26" s="269">
        <v>0.22</v>
      </c>
      <c r="T26" s="230">
        <v>0.17499999999999999</v>
      </c>
      <c r="V26" s="493">
        <v>0</v>
      </c>
      <c r="W26" s="231">
        <v>0</v>
      </c>
      <c r="X26" s="493">
        <v>-2.7777780000000002E-2</v>
      </c>
      <c r="Y26" s="231">
        <v>0.18526309999999999</v>
      </c>
      <c r="Z26" s="493">
        <v>-7.6085520000000004E-2</v>
      </c>
    </row>
    <row r="27" spans="1:26">
      <c r="A27" s="223" t="s">
        <v>578</v>
      </c>
      <c r="B27" s="270" t="s">
        <v>166</v>
      </c>
      <c r="C27" s="260" t="s">
        <v>580</v>
      </c>
      <c r="D27" s="225"/>
      <c r="E27" s="208"/>
      <c r="F27" s="266">
        <v>1.23</v>
      </c>
      <c r="G27" s="226" t="s">
        <v>172</v>
      </c>
      <c r="H27" s="266" t="s">
        <v>1521</v>
      </c>
      <c r="I27" s="502">
        <v>-13.3534965</v>
      </c>
      <c r="J27" s="267">
        <v>15686051.434999999</v>
      </c>
      <c r="K27" s="232">
        <v>6661766</v>
      </c>
      <c r="L27" s="267">
        <v>3460</v>
      </c>
      <c r="M27" s="240">
        <v>2.961364465064471E-2</v>
      </c>
      <c r="N27" s="268">
        <v>-0.12516582410096444</v>
      </c>
      <c r="O27" s="418">
        <v>46265</v>
      </c>
      <c r="P27" s="208"/>
      <c r="Q27" s="492">
        <v>2.7890999999999999</v>
      </c>
      <c r="R27" s="230">
        <v>2.44</v>
      </c>
      <c r="S27" s="269">
        <v>3.6</v>
      </c>
      <c r="T27" s="230">
        <v>2.2599999999999998</v>
      </c>
      <c r="V27" s="493">
        <v>0.14888278688524589</v>
      </c>
      <c r="W27" s="231">
        <v>-2.459016E-2</v>
      </c>
      <c r="X27" s="493">
        <v>-0.214056</v>
      </c>
      <c r="Y27" s="231">
        <v>7.1020310000000003E-2</v>
      </c>
      <c r="Z27" s="493">
        <v>-3.3009759999999999E-2</v>
      </c>
    </row>
    <row r="28" spans="1:26">
      <c r="A28" s="223" t="s">
        <v>221</v>
      </c>
      <c r="B28" s="270" t="s">
        <v>509</v>
      </c>
      <c r="C28" s="260" t="s">
        <v>320</v>
      </c>
      <c r="D28" s="225"/>
      <c r="E28" s="208"/>
      <c r="F28" s="266">
        <v>1</v>
      </c>
      <c r="G28" s="226" t="s">
        <v>171</v>
      </c>
      <c r="H28" s="266" t="s">
        <v>1522</v>
      </c>
      <c r="I28" s="502">
        <v>-36.600118665000082</v>
      </c>
      <c r="J28" s="267">
        <v>8545296.2350000031</v>
      </c>
      <c r="K28" s="232">
        <v>7328754</v>
      </c>
      <c r="L28" s="267">
        <v>2032</v>
      </c>
      <c r="M28" s="240">
        <v>1.9456503267304196E-2</v>
      </c>
      <c r="N28" s="268">
        <v>8.1632653061225469E-3</v>
      </c>
      <c r="O28" s="418">
        <v>46265</v>
      </c>
      <c r="P28" s="208"/>
      <c r="Q28" s="492">
        <v>1.2250000000000001</v>
      </c>
      <c r="R28" s="230">
        <v>1.2350000000000001</v>
      </c>
      <c r="S28" s="269">
        <v>1.3</v>
      </c>
      <c r="T28" s="230">
        <v>1.1000000000000001</v>
      </c>
      <c r="V28" s="493">
        <v>6.4777327935222673E-2</v>
      </c>
      <c r="W28" s="231">
        <v>-3.2410630000000003E-2</v>
      </c>
      <c r="X28" s="493">
        <v>-2.8636899999999999E-3</v>
      </c>
      <c r="Y28" s="231">
        <v>8.0918810000000008E-2</v>
      </c>
      <c r="Z28" s="493">
        <v>6.674621E-2</v>
      </c>
    </row>
    <row r="29" spans="1:26">
      <c r="A29" s="223" t="s">
        <v>117</v>
      </c>
      <c r="B29" s="270" t="s">
        <v>509</v>
      </c>
      <c r="C29" s="260" t="s">
        <v>336</v>
      </c>
      <c r="D29" s="225"/>
      <c r="E29" s="208"/>
      <c r="F29" s="266">
        <v>1</v>
      </c>
      <c r="G29" s="226" t="s">
        <v>172</v>
      </c>
      <c r="H29" s="266" t="s">
        <v>1523</v>
      </c>
      <c r="I29" s="502">
        <v>-91.056060160000087</v>
      </c>
      <c r="J29" s="267">
        <v>66687471.857500009</v>
      </c>
      <c r="K29" s="232">
        <v>56001072</v>
      </c>
      <c r="L29" s="267">
        <v>11547</v>
      </c>
      <c r="M29" s="240">
        <v>5.1621283929760196E-2</v>
      </c>
      <c r="N29" s="268">
        <v>-2.0240303201354615E-2</v>
      </c>
      <c r="O29" s="418">
        <v>46265</v>
      </c>
      <c r="P29" s="208"/>
      <c r="Q29" s="492">
        <v>1.2401</v>
      </c>
      <c r="R29" s="230">
        <v>1.2150000000000001</v>
      </c>
      <c r="S29" s="269">
        <v>1.91</v>
      </c>
      <c r="T29" s="230">
        <v>0.995</v>
      </c>
      <c r="V29" s="493">
        <v>0.19135802469135801</v>
      </c>
      <c r="W29" s="231">
        <v>-6.5843619999999992E-2</v>
      </c>
      <c r="X29" s="493">
        <v>-0.33230960000000004</v>
      </c>
      <c r="Y29" s="231">
        <v>-1.328293E-2</v>
      </c>
      <c r="Z29" s="493">
        <v>-2.8418269999999999E-2</v>
      </c>
    </row>
    <row r="30" spans="1:26">
      <c r="A30" s="223" t="s">
        <v>120</v>
      </c>
      <c r="B30" s="270" t="s">
        <v>509</v>
      </c>
      <c r="C30" s="260" t="s">
        <v>760</v>
      </c>
      <c r="D30" s="225"/>
      <c r="E30" s="208"/>
      <c r="F30" s="266">
        <v>0.35</v>
      </c>
      <c r="G30" s="226" t="s">
        <v>171</v>
      </c>
      <c r="H30" s="266" t="s">
        <v>1524</v>
      </c>
      <c r="I30" s="502">
        <v>-29.33511175999999</v>
      </c>
      <c r="J30" s="267">
        <v>11828350.340000002</v>
      </c>
      <c r="K30" s="232">
        <v>2486121</v>
      </c>
      <c r="L30" s="267">
        <v>2409</v>
      </c>
      <c r="M30" s="240">
        <v>2.062448839601751E-2</v>
      </c>
      <c r="N30" s="268">
        <v>-0.18121911037891281</v>
      </c>
      <c r="O30" s="418">
        <v>46265</v>
      </c>
      <c r="P30" s="208"/>
      <c r="Q30" s="492">
        <v>6.07</v>
      </c>
      <c r="R30" s="230">
        <v>4.97</v>
      </c>
      <c r="S30" s="269">
        <v>5.65</v>
      </c>
      <c r="T30" s="230">
        <v>4.46</v>
      </c>
      <c r="V30" s="493">
        <v>5.281690140845071E-2</v>
      </c>
      <c r="W30" s="231">
        <v>-3.5645969999999999E-2</v>
      </c>
      <c r="X30" s="493">
        <v>-9.7779469999999993E-2</v>
      </c>
      <c r="Y30" s="231">
        <v>3.6230249999999999E-2</v>
      </c>
      <c r="Z30" s="493">
        <v>2.203716E-2</v>
      </c>
    </row>
    <row r="31" spans="1:26">
      <c r="A31" s="223" t="s">
        <v>374</v>
      </c>
      <c r="B31" s="270" t="s">
        <v>509</v>
      </c>
      <c r="C31" s="260" t="s">
        <v>380</v>
      </c>
      <c r="D31" s="225"/>
      <c r="E31" s="208"/>
      <c r="F31" s="266">
        <v>1</v>
      </c>
      <c r="G31" s="226" t="s">
        <v>172</v>
      </c>
      <c r="H31" s="266" t="s">
        <v>1525</v>
      </c>
      <c r="I31" s="502">
        <v>57.862764159999848</v>
      </c>
      <c r="J31" s="267">
        <v>58399754.147500008</v>
      </c>
      <c r="K31" s="232">
        <v>44723445</v>
      </c>
      <c r="L31" s="267">
        <v>14442</v>
      </c>
      <c r="M31" s="240">
        <v>2.7657422614537262E-2</v>
      </c>
      <c r="N31" s="268">
        <v>-8.3197147526371529E-3</v>
      </c>
      <c r="O31" s="418">
        <v>46265</v>
      </c>
      <c r="P31" s="208"/>
      <c r="Q31" s="492">
        <v>1.3462000000000001</v>
      </c>
      <c r="R31" s="230">
        <v>1.335</v>
      </c>
      <c r="S31" s="269">
        <v>1.4450000000000001</v>
      </c>
      <c r="T31" s="230">
        <v>1.25</v>
      </c>
      <c r="V31" s="493">
        <v>7.1161048689138584E-2</v>
      </c>
      <c r="W31" s="231">
        <v>-2.2471909999999998E-2</v>
      </c>
      <c r="X31" s="493">
        <v>4.5965410000000005E-2</v>
      </c>
      <c r="Y31" s="231">
        <v>5.9287239999999998E-2</v>
      </c>
      <c r="Z31" s="493">
        <v>6.1765030000000005E-2</v>
      </c>
    </row>
    <row r="32" spans="1:26" s="341" customFormat="1">
      <c r="A32" s="346" t="s">
        <v>201</v>
      </c>
      <c r="B32" s="347"/>
      <c r="C32" s="347"/>
      <c r="D32" s="347"/>
      <c r="E32" s="208"/>
      <c r="F32" s="348"/>
      <c r="G32" s="348"/>
      <c r="H32" s="348"/>
      <c r="I32" s="348"/>
      <c r="P32" s="208"/>
      <c r="Q32" s="351"/>
      <c r="R32" s="351"/>
      <c r="S32" s="351"/>
      <c r="T32" s="351"/>
      <c r="U32" s="215"/>
      <c r="V32" s="494"/>
      <c r="W32" s="494"/>
      <c r="X32" s="494"/>
      <c r="Y32" s="494"/>
      <c r="Z32" s="494"/>
    </row>
    <row r="33" spans="1:26">
      <c r="A33" s="223" t="s">
        <v>207</v>
      </c>
      <c r="B33" s="270" t="s">
        <v>509</v>
      </c>
      <c r="C33" s="260" t="s">
        <v>268</v>
      </c>
      <c r="D33" s="261"/>
      <c r="E33" s="208"/>
      <c r="F33" s="266" t="s">
        <v>170</v>
      </c>
      <c r="G33" s="226" t="s">
        <v>170</v>
      </c>
      <c r="H33" s="266" t="s">
        <v>1526</v>
      </c>
      <c r="I33" s="502">
        <v>-2.7044741700000019</v>
      </c>
      <c r="J33" s="267">
        <v>1286936.8325000003</v>
      </c>
      <c r="K33" s="232">
        <v>1457541</v>
      </c>
      <c r="L33" s="267">
        <v>254</v>
      </c>
      <c r="M33" s="240">
        <v>1.62225744674146E-2</v>
      </c>
      <c r="N33" s="268">
        <v>-0.19440509915014159</v>
      </c>
      <c r="O33" s="418">
        <v>46265</v>
      </c>
      <c r="P33" s="208"/>
      <c r="Q33" s="492">
        <v>1.1295999999999999</v>
      </c>
      <c r="R33" s="230">
        <v>0.91</v>
      </c>
      <c r="S33" s="269">
        <v>1.05</v>
      </c>
      <c r="T33" s="230">
        <v>0.84499999999999997</v>
      </c>
      <c r="V33" s="493">
        <v>0.10714285714285714</v>
      </c>
      <c r="W33" s="231">
        <v>-3.2967030000000001E-2</v>
      </c>
      <c r="X33" s="493">
        <v>4.6927860000000002E-2</v>
      </c>
      <c r="Y33" s="231">
        <v>4.2340130000000004E-2</v>
      </c>
      <c r="Z33" s="493">
        <v>-2.3142119999999999E-2</v>
      </c>
    </row>
    <row r="34" spans="1:26">
      <c r="A34" s="223" t="s">
        <v>113</v>
      </c>
      <c r="B34" s="270" t="s">
        <v>509</v>
      </c>
      <c r="C34" s="260" t="s">
        <v>279</v>
      </c>
      <c r="D34" s="225"/>
      <c r="E34" s="208"/>
      <c r="F34" s="266">
        <v>1</v>
      </c>
      <c r="G34" s="226" t="s">
        <v>172</v>
      </c>
      <c r="H34" s="266" t="s">
        <v>1527</v>
      </c>
      <c r="I34" s="502">
        <v>0.15225583600000001</v>
      </c>
      <c r="J34" s="267">
        <v>15770.850000000002</v>
      </c>
      <c r="K34" s="232">
        <v>1278424</v>
      </c>
      <c r="L34" s="267">
        <v>18</v>
      </c>
      <c r="M34" s="240">
        <v>1.8774821428571432E-2</v>
      </c>
      <c r="N34" s="268" t="s">
        <v>170</v>
      </c>
      <c r="O34" s="418">
        <v>46265</v>
      </c>
      <c r="P34" s="208"/>
      <c r="Q34" s="492">
        <v>3.0899999999999999E-3</v>
      </c>
      <c r="R34" s="230">
        <v>9.0000000000000011E-3</v>
      </c>
      <c r="S34" s="269">
        <v>3.6000000000000004E-2</v>
      </c>
      <c r="T34" s="230">
        <v>8.0000000000000002E-3</v>
      </c>
      <c r="V34" s="493">
        <v>0</v>
      </c>
      <c r="W34" s="231">
        <v>0.22222220000000001</v>
      </c>
      <c r="X34" s="493">
        <v>-0.38888890000000004</v>
      </c>
      <c r="Y34" s="231" t="s">
        <v>170</v>
      </c>
      <c r="Z34" s="493">
        <v>-0.33233429999999997</v>
      </c>
    </row>
    <row r="35" spans="1:26">
      <c r="A35" s="223" t="s">
        <v>612</v>
      </c>
      <c r="B35" s="270" t="s">
        <v>509</v>
      </c>
      <c r="C35" s="260" t="s">
        <v>613</v>
      </c>
      <c r="D35" s="225"/>
      <c r="E35" s="208"/>
      <c r="F35" s="266">
        <v>1.1100000000000001</v>
      </c>
      <c r="G35" s="226" t="s">
        <v>172</v>
      </c>
      <c r="H35" s="266" t="s">
        <v>1528</v>
      </c>
      <c r="I35" s="502">
        <v>-1.5151096599999982</v>
      </c>
      <c r="J35" s="267">
        <v>108226.85500000003</v>
      </c>
      <c r="K35" s="232">
        <v>165742</v>
      </c>
      <c r="L35" s="267">
        <v>47</v>
      </c>
      <c r="M35" s="240">
        <v>9.0264266055045898E-3</v>
      </c>
      <c r="N35" s="268">
        <v>-0.28431372549019607</v>
      </c>
      <c r="O35" s="418">
        <v>46265</v>
      </c>
      <c r="P35" s="208"/>
      <c r="Q35" s="492">
        <v>1.02</v>
      </c>
      <c r="R35" s="230">
        <v>0.73</v>
      </c>
      <c r="S35" s="269">
        <v>1.26</v>
      </c>
      <c r="T35" s="230">
        <v>0.6</v>
      </c>
      <c r="V35" s="493">
        <v>7.6027397260273979E-2</v>
      </c>
      <c r="W35" s="231">
        <v>-0.16438359999999999</v>
      </c>
      <c r="X35" s="493">
        <v>-0.46589019999999998</v>
      </c>
      <c r="Y35" s="231">
        <v>-0.13531399999999999</v>
      </c>
      <c r="Z35" s="493">
        <v>-0.11848</v>
      </c>
    </row>
    <row r="36" spans="1:26">
      <c r="A36" s="223" t="s">
        <v>215</v>
      </c>
      <c r="B36" s="270" t="s">
        <v>509</v>
      </c>
      <c r="C36" s="260" t="s">
        <v>281</v>
      </c>
      <c r="D36" s="225"/>
      <c r="E36" s="208"/>
      <c r="F36" s="266">
        <v>1.75</v>
      </c>
      <c r="G36" s="226" t="s">
        <v>172</v>
      </c>
      <c r="H36" s="266" t="s">
        <v>1529</v>
      </c>
      <c r="I36" s="502">
        <v>-17.091526679999991</v>
      </c>
      <c r="J36" s="267">
        <v>2094718.4400000004</v>
      </c>
      <c r="K36" s="232">
        <v>2294353</v>
      </c>
      <c r="L36" s="267">
        <v>1459</v>
      </c>
      <c r="M36" s="240">
        <v>1.5980458040891061E-2</v>
      </c>
      <c r="N36" s="268">
        <v>-0.42011834319526631</v>
      </c>
      <c r="O36" s="418">
        <v>46265</v>
      </c>
      <c r="P36" s="208"/>
      <c r="Q36" s="492">
        <v>1.69</v>
      </c>
      <c r="R36" s="230">
        <v>0.98</v>
      </c>
      <c r="S36" s="269">
        <v>1.28</v>
      </c>
      <c r="T36" s="230">
        <v>0.80500000000000005</v>
      </c>
      <c r="V36" s="493">
        <v>7.551020408163267E-2</v>
      </c>
      <c r="W36" s="231">
        <v>-0.12244899999999999</v>
      </c>
      <c r="X36" s="493">
        <v>-0.220669</v>
      </c>
      <c r="Y36" s="231">
        <v>-4.4672240000000002E-2</v>
      </c>
      <c r="Z36" s="493">
        <v>-4.1315730000000002E-2</v>
      </c>
    </row>
    <row r="37" spans="1:26">
      <c r="A37" s="223" t="s">
        <v>581</v>
      </c>
      <c r="B37" s="270" t="s">
        <v>509</v>
      </c>
      <c r="C37" s="260" t="s">
        <v>582</v>
      </c>
      <c r="D37" s="225"/>
      <c r="E37" s="208"/>
      <c r="F37" s="266" t="s">
        <v>170</v>
      </c>
      <c r="G37" s="226" t="s">
        <v>170</v>
      </c>
      <c r="H37" s="266" t="s">
        <v>1530</v>
      </c>
      <c r="I37" s="502">
        <v>0</v>
      </c>
      <c r="J37" s="267">
        <v>0</v>
      </c>
      <c r="K37" s="232">
        <v>0</v>
      </c>
      <c r="L37" s="267">
        <v>0</v>
      </c>
      <c r="M37" s="240">
        <v>0</v>
      </c>
      <c r="N37" s="268" t="s">
        <v>170</v>
      </c>
      <c r="O37" s="418">
        <v>46265</v>
      </c>
      <c r="P37" s="208"/>
      <c r="Q37" s="492" t="s">
        <v>1493</v>
      </c>
      <c r="R37" s="230" t="s">
        <v>1493</v>
      </c>
      <c r="S37" s="269">
        <v>6.7580822376900008E-3</v>
      </c>
      <c r="T37" s="230">
        <v>3.5465000000000002E-3</v>
      </c>
      <c r="V37" s="493" t="s">
        <v>170</v>
      </c>
      <c r="W37" s="231" t="s">
        <v>170</v>
      </c>
      <c r="X37" s="493" t="s">
        <v>170</v>
      </c>
      <c r="Y37" s="231" t="s">
        <v>170</v>
      </c>
      <c r="Z37" s="493" t="s">
        <v>170</v>
      </c>
    </row>
    <row r="38" spans="1:26">
      <c r="A38" s="223" t="s">
        <v>253</v>
      </c>
      <c r="B38" s="270" t="s">
        <v>509</v>
      </c>
      <c r="C38" s="260" t="s">
        <v>293</v>
      </c>
      <c r="D38" s="225"/>
      <c r="E38" s="208"/>
      <c r="F38" s="266">
        <v>1</v>
      </c>
      <c r="G38" s="226" t="s">
        <v>172</v>
      </c>
      <c r="H38" s="266" t="s">
        <v>1531</v>
      </c>
      <c r="I38" s="502">
        <v>0.73042901999999954</v>
      </c>
      <c r="J38" s="267">
        <v>321187.52249999996</v>
      </c>
      <c r="K38" s="232">
        <v>778213</v>
      </c>
      <c r="L38" s="267">
        <v>208</v>
      </c>
      <c r="M38" s="240">
        <v>1.5516305434782607E-2</v>
      </c>
      <c r="N38" s="268">
        <v>-0.42253521126760563</v>
      </c>
      <c r="O38" s="418">
        <v>46265</v>
      </c>
      <c r="P38" s="208"/>
      <c r="Q38" s="492">
        <v>0.71</v>
      </c>
      <c r="R38" s="230">
        <v>0.41</v>
      </c>
      <c r="S38" s="269">
        <v>0.53500000000000003</v>
      </c>
      <c r="T38" s="230">
        <v>0.37</v>
      </c>
      <c r="V38" s="493">
        <v>7.3170731707317069E-2</v>
      </c>
      <c r="W38" s="231">
        <v>0.1031933</v>
      </c>
      <c r="X38" s="493">
        <v>-6.7331340000000003E-2</v>
      </c>
      <c r="Y38" s="231">
        <v>5.5872659999999998E-2</v>
      </c>
      <c r="Z38" s="493">
        <v>-7.1950589999999995E-2</v>
      </c>
    </row>
    <row r="39" spans="1:26">
      <c r="A39" s="223" t="s">
        <v>783</v>
      </c>
      <c r="B39" s="270" t="s">
        <v>509</v>
      </c>
      <c r="C39" s="260" t="s">
        <v>789</v>
      </c>
      <c r="D39" s="225"/>
      <c r="E39" s="208"/>
      <c r="F39" s="266">
        <v>1</v>
      </c>
      <c r="G39" s="226" t="s">
        <v>172</v>
      </c>
      <c r="H39" s="266" t="s">
        <v>1532</v>
      </c>
      <c r="I39" s="502">
        <v>0</v>
      </c>
      <c r="J39" s="267">
        <v>0</v>
      </c>
      <c r="K39" s="232">
        <v>0</v>
      </c>
      <c r="L39" s="267">
        <v>0</v>
      </c>
      <c r="M39" s="240">
        <v>0</v>
      </c>
      <c r="N39" s="268" t="s">
        <v>170</v>
      </c>
      <c r="O39" s="418">
        <v>46265</v>
      </c>
      <c r="P39" s="208"/>
      <c r="Q39" s="492" t="s">
        <v>1493</v>
      </c>
      <c r="R39" s="230" t="s">
        <v>1493</v>
      </c>
      <c r="S39" s="269">
        <v>3.7000000000000005E-2</v>
      </c>
      <c r="T39" s="230">
        <v>1.4999999999999999E-2</v>
      </c>
      <c r="V39" s="493" t="s">
        <v>170</v>
      </c>
      <c r="W39" s="231" t="s">
        <v>170</v>
      </c>
      <c r="X39" s="493" t="s">
        <v>170</v>
      </c>
      <c r="Y39" s="231" t="s">
        <v>170</v>
      </c>
      <c r="Z39" s="493" t="s">
        <v>170</v>
      </c>
    </row>
    <row r="40" spans="1:26">
      <c r="A40" s="223" t="s">
        <v>218</v>
      </c>
      <c r="B40" s="270" t="s">
        <v>509</v>
      </c>
      <c r="C40" s="260" t="s">
        <v>546</v>
      </c>
      <c r="D40" s="225"/>
      <c r="E40" s="208"/>
      <c r="F40" s="266">
        <v>1.75</v>
      </c>
      <c r="G40" s="226" t="s">
        <v>172</v>
      </c>
      <c r="H40" s="266" t="s">
        <v>1533</v>
      </c>
      <c r="I40" s="502">
        <v>0.45794733999999987</v>
      </c>
      <c r="J40" s="267">
        <v>724129.61000000022</v>
      </c>
      <c r="K40" s="232">
        <v>1202891</v>
      </c>
      <c r="L40" s="267">
        <v>204</v>
      </c>
      <c r="M40" s="240">
        <v>2.5926588256355181E-2</v>
      </c>
      <c r="N40" s="268">
        <v>-0.13043478260869557</v>
      </c>
      <c r="O40" s="418">
        <v>46265</v>
      </c>
      <c r="P40" s="208"/>
      <c r="Q40" s="492">
        <v>0.69</v>
      </c>
      <c r="R40" s="230">
        <v>0.6</v>
      </c>
      <c r="S40" s="269">
        <v>0.7</v>
      </c>
      <c r="T40" s="230">
        <v>0.495</v>
      </c>
      <c r="V40" s="493">
        <v>0.10500000000000001</v>
      </c>
      <c r="W40" s="231">
        <v>4.9107310000000001E-2</v>
      </c>
      <c r="X40" s="493">
        <v>0.1800754</v>
      </c>
      <c r="Y40" s="231">
        <v>-1.3283039999999999E-2</v>
      </c>
      <c r="Z40" s="493">
        <v>-1.3998770000000001E-2</v>
      </c>
    </row>
    <row r="41" spans="1:26">
      <c r="A41" s="223" t="s">
        <v>174</v>
      </c>
      <c r="B41" s="270" t="s">
        <v>509</v>
      </c>
      <c r="C41" s="260" t="s">
        <v>318</v>
      </c>
      <c r="D41" s="225"/>
      <c r="E41" s="208"/>
      <c r="F41" s="266">
        <v>1.25</v>
      </c>
      <c r="G41" s="226" t="s">
        <v>172</v>
      </c>
      <c r="H41" s="266" t="s">
        <v>1534</v>
      </c>
      <c r="I41" s="502">
        <v>0.73799601000000159</v>
      </c>
      <c r="J41" s="267">
        <v>599481.14750000008</v>
      </c>
      <c r="K41" s="232">
        <v>1303001</v>
      </c>
      <c r="L41" s="267">
        <v>207</v>
      </c>
      <c r="M41" s="240">
        <v>1.7657765758468339E-2</v>
      </c>
      <c r="N41" s="268">
        <v>-0.11764705882352944</v>
      </c>
      <c r="O41" s="418">
        <v>46265</v>
      </c>
      <c r="P41" s="208"/>
      <c r="Q41" s="492">
        <v>0.51</v>
      </c>
      <c r="R41" s="230">
        <v>0.45</v>
      </c>
      <c r="S41" s="269">
        <v>0.54</v>
      </c>
      <c r="T41" s="230">
        <v>0.37</v>
      </c>
      <c r="V41" s="493">
        <v>9.3333333333333338E-2</v>
      </c>
      <c r="W41" s="231">
        <v>5.5555550000000002E-2</v>
      </c>
      <c r="X41" s="493">
        <v>0.31441239999999998</v>
      </c>
      <c r="Y41" s="231">
        <v>-2.2528060000000003E-2</v>
      </c>
      <c r="Z41" s="493">
        <v>-5.3698449999999995E-2</v>
      </c>
    </row>
    <row r="42" spans="1:26">
      <c r="A42" s="223" t="s">
        <v>459</v>
      </c>
      <c r="B42" s="270" t="s">
        <v>509</v>
      </c>
      <c r="C42" s="260" t="s">
        <v>463</v>
      </c>
      <c r="D42" s="225"/>
      <c r="E42" s="208"/>
      <c r="F42" s="266">
        <v>1.25</v>
      </c>
      <c r="G42" s="226" t="s">
        <v>172</v>
      </c>
      <c r="H42" s="266" t="s">
        <v>1535</v>
      </c>
      <c r="I42" s="502">
        <v>-1.9800194099999964</v>
      </c>
      <c r="J42" s="267">
        <v>1147636.2424999999</v>
      </c>
      <c r="K42" s="232">
        <v>3689568</v>
      </c>
      <c r="L42" s="267">
        <v>322</v>
      </c>
      <c r="M42" s="240">
        <v>2.8505619535519125E-2</v>
      </c>
      <c r="N42" s="268">
        <v>0.18518518518518512</v>
      </c>
      <c r="O42" s="418">
        <v>46265</v>
      </c>
      <c r="P42" s="208"/>
      <c r="Q42" s="492">
        <v>0.27</v>
      </c>
      <c r="R42" s="230">
        <v>0.32</v>
      </c>
      <c r="S42" s="269">
        <v>0.45</v>
      </c>
      <c r="T42" s="230">
        <v>0.28000000000000003</v>
      </c>
      <c r="V42" s="493">
        <v>0.15625</v>
      </c>
      <c r="W42" s="231">
        <v>-2.0371299999999998E-3</v>
      </c>
      <c r="X42" s="493">
        <v>-2.944397E-2</v>
      </c>
      <c r="Y42" s="231">
        <v>-0.114161</v>
      </c>
      <c r="Z42" s="493">
        <v>-8.144301000000001E-2</v>
      </c>
    </row>
    <row r="43" spans="1:26">
      <c r="A43" s="223" t="s">
        <v>344</v>
      </c>
      <c r="B43" s="270" t="s">
        <v>509</v>
      </c>
      <c r="C43" s="260" t="s">
        <v>361</v>
      </c>
      <c r="D43" s="225"/>
      <c r="E43" s="208"/>
      <c r="F43" s="266">
        <v>1.25</v>
      </c>
      <c r="G43" s="226" t="s">
        <v>172</v>
      </c>
      <c r="H43" s="266" t="s">
        <v>1536</v>
      </c>
      <c r="I43" s="502">
        <v>2.4164938500000237</v>
      </c>
      <c r="J43" s="267">
        <v>1481606.6500000001</v>
      </c>
      <c r="K43" s="232">
        <v>680411</v>
      </c>
      <c r="L43" s="267">
        <v>401</v>
      </c>
      <c r="M43" s="240">
        <v>8.5950031906253631E-3</v>
      </c>
      <c r="N43" s="268">
        <v>-4.6370785501220424E-2</v>
      </c>
      <c r="O43" s="418">
        <v>46265</v>
      </c>
      <c r="P43" s="208"/>
      <c r="Q43" s="492">
        <v>2.2126000000000001</v>
      </c>
      <c r="R43" s="230">
        <v>2.11</v>
      </c>
      <c r="S43" s="269">
        <v>2.2999999999999998</v>
      </c>
      <c r="T43" s="230">
        <v>1.665</v>
      </c>
      <c r="V43" s="493">
        <v>5.6872037914691947E-2</v>
      </c>
      <c r="W43" s="231">
        <v>1.4218010000000001E-2</v>
      </c>
      <c r="X43" s="493">
        <v>0.40465130000000005</v>
      </c>
      <c r="Y43" s="231">
        <v>0.40687190000000001</v>
      </c>
      <c r="Z43" s="493">
        <v>0.1369184</v>
      </c>
    </row>
    <row r="44" spans="1:26">
      <c r="A44" s="223" t="s">
        <v>678</v>
      </c>
      <c r="B44" s="270" t="s">
        <v>509</v>
      </c>
      <c r="C44" s="260" t="s">
        <v>680</v>
      </c>
      <c r="D44" s="225"/>
      <c r="E44" s="208"/>
      <c r="F44" s="266">
        <v>1.5</v>
      </c>
      <c r="G44" s="226" t="s">
        <v>171</v>
      </c>
      <c r="H44" s="266" t="s">
        <v>1537</v>
      </c>
      <c r="I44" s="502">
        <v>-1.2611946900000051</v>
      </c>
      <c r="J44" s="267">
        <v>141965.08500000002</v>
      </c>
      <c r="K44" s="232">
        <v>243465</v>
      </c>
      <c r="L44" s="267">
        <v>82</v>
      </c>
      <c r="M44" s="240">
        <v>2.8375991405156912E-3</v>
      </c>
      <c r="N44" s="268">
        <v>-0.2729439809296782</v>
      </c>
      <c r="O44" s="418">
        <v>46265</v>
      </c>
      <c r="P44" s="208"/>
      <c r="Q44" s="492">
        <v>0.83899999999999997</v>
      </c>
      <c r="R44" s="230">
        <v>0.61</v>
      </c>
      <c r="S44" s="269">
        <v>0.8</v>
      </c>
      <c r="T44" s="230">
        <v>0.5</v>
      </c>
      <c r="V44" s="493">
        <v>6.5573770491803282E-2</v>
      </c>
      <c r="W44" s="231">
        <v>1.8037000000000001E-2</v>
      </c>
      <c r="X44" s="493">
        <v>-9.1851020000000005E-2</v>
      </c>
      <c r="Y44" s="231">
        <v>5.0022770000000001E-2</v>
      </c>
      <c r="Z44" s="493">
        <v>-2.6172909999999997E-2</v>
      </c>
    </row>
    <row r="45" spans="1:26" ht="14.15" customHeight="1">
      <c r="A45" s="223" t="s">
        <v>464</v>
      </c>
      <c r="B45" s="270" t="s">
        <v>509</v>
      </c>
      <c r="C45" s="260" t="s">
        <v>466</v>
      </c>
      <c r="D45" s="225"/>
      <c r="E45" s="208"/>
      <c r="F45" s="266">
        <v>1</v>
      </c>
      <c r="G45" s="226" t="s">
        <v>172</v>
      </c>
      <c r="H45" s="266" t="s">
        <v>1538</v>
      </c>
      <c r="I45" s="502">
        <v>-10.189547890000016</v>
      </c>
      <c r="J45" s="267">
        <v>2319591.16</v>
      </c>
      <c r="K45" s="232">
        <v>1034711</v>
      </c>
      <c r="L45" s="267">
        <v>893</v>
      </c>
      <c r="M45" s="240">
        <v>1.7751520318359228E-2</v>
      </c>
      <c r="N45" s="268">
        <v>2.1295089091699193E-2</v>
      </c>
      <c r="O45" s="418">
        <v>46265</v>
      </c>
      <c r="P45" s="208"/>
      <c r="Q45" s="492">
        <v>2.3010000000000002</v>
      </c>
      <c r="R45" s="230">
        <v>2.35</v>
      </c>
      <c r="S45" s="269">
        <v>2.95</v>
      </c>
      <c r="T45" s="230">
        <v>2.08</v>
      </c>
      <c r="V45" s="493">
        <v>7.1489361702127663E-2</v>
      </c>
      <c r="W45" s="231">
        <v>-6.5622680000000003E-2</v>
      </c>
      <c r="X45" s="493">
        <v>-0.11122890000000001</v>
      </c>
      <c r="Y45" s="231">
        <v>0.1433442</v>
      </c>
      <c r="Z45" s="493">
        <v>5.3403869999999999E-2</v>
      </c>
    </row>
    <row r="46" spans="1:26">
      <c r="A46" s="223" t="s">
        <v>193</v>
      </c>
      <c r="B46" s="270" t="s">
        <v>509</v>
      </c>
      <c r="C46" s="260" t="s">
        <v>324</v>
      </c>
      <c r="D46" s="225"/>
      <c r="E46" s="208"/>
      <c r="F46" s="266">
        <v>1.25</v>
      </c>
      <c r="G46" s="226" t="s">
        <v>172</v>
      </c>
      <c r="H46" s="266" t="s">
        <v>1539</v>
      </c>
      <c r="I46" s="502">
        <v>2.4123577349999996</v>
      </c>
      <c r="J46" s="267">
        <v>741284.3324999999</v>
      </c>
      <c r="K46" s="232">
        <v>1000954</v>
      </c>
      <c r="L46" s="267">
        <v>309</v>
      </c>
      <c r="M46" s="240">
        <v>6.3667811775315634E-3</v>
      </c>
      <c r="N46" s="268">
        <v>-0.10124724871606749</v>
      </c>
      <c r="O46" s="418">
        <v>46265</v>
      </c>
      <c r="P46" s="208"/>
      <c r="Q46" s="492">
        <v>0.81779999999999997</v>
      </c>
      <c r="R46" s="230">
        <v>0.73499999999999999</v>
      </c>
      <c r="S46" s="269">
        <v>0.96499999999999997</v>
      </c>
      <c r="T46" s="230">
        <v>0.68500000000000005</v>
      </c>
      <c r="V46" s="493">
        <v>7.6734693877550997E-2</v>
      </c>
      <c r="W46" s="231">
        <v>2.9108239999999997E-2</v>
      </c>
      <c r="X46" s="493">
        <v>-0.1555406</v>
      </c>
      <c r="Y46" s="231">
        <v>0.1446374</v>
      </c>
      <c r="Z46" s="493">
        <v>4.0202549999999997E-2</v>
      </c>
    </row>
    <row r="47" spans="1:26">
      <c r="A47" s="223" t="s">
        <v>129</v>
      </c>
      <c r="B47" s="270" t="s">
        <v>509</v>
      </c>
      <c r="C47" s="260" t="s">
        <v>337</v>
      </c>
      <c r="D47" s="225"/>
      <c r="E47" s="208"/>
      <c r="F47" s="266">
        <v>1</v>
      </c>
      <c r="G47" s="226" t="s">
        <v>172</v>
      </c>
      <c r="H47" s="266" t="s">
        <v>1540</v>
      </c>
      <c r="I47" s="502">
        <v>0</v>
      </c>
      <c r="J47" s="267">
        <v>6224204.397499999</v>
      </c>
      <c r="K47" s="232">
        <v>7158362</v>
      </c>
      <c r="L47" s="267">
        <v>1534</v>
      </c>
      <c r="M47" s="240">
        <v>3.4456401669065537E-2</v>
      </c>
      <c r="N47" s="268">
        <v>0.12095933263816483</v>
      </c>
      <c r="O47" s="418">
        <v>46265</v>
      </c>
      <c r="P47" s="208"/>
      <c r="Q47" s="492">
        <v>0.76719999999999999</v>
      </c>
      <c r="R47" s="230">
        <v>0.86</v>
      </c>
      <c r="S47" s="269">
        <v>1.29</v>
      </c>
      <c r="T47" s="230">
        <v>0.82</v>
      </c>
      <c r="V47" s="493">
        <v>0.11627906976744187</v>
      </c>
      <c r="W47" s="231">
        <v>0</v>
      </c>
      <c r="X47" s="493">
        <v>-0.27127770000000001</v>
      </c>
      <c r="Y47" s="231">
        <v>1.1162449999999999E-2</v>
      </c>
      <c r="Z47" s="493">
        <v>-4.0523619999999996E-2</v>
      </c>
    </row>
    <row r="48" spans="1:26">
      <c r="A48" s="223" t="s">
        <v>437</v>
      </c>
      <c r="B48" s="270" t="s">
        <v>509</v>
      </c>
      <c r="C48" s="260" t="s">
        <v>439</v>
      </c>
      <c r="D48" s="225"/>
      <c r="E48" s="208"/>
      <c r="F48" s="266">
        <v>1</v>
      </c>
      <c r="G48" s="226" t="s">
        <v>172</v>
      </c>
      <c r="H48" s="266" t="s">
        <v>1541</v>
      </c>
      <c r="I48" s="502">
        <v>-29.540421329999983</v>
      </c>
      <c r="J48" s="267">
        <v>11980284.595000001</v>
      </c>
      <c r="K48" s="232">
        <v>9007952</v>
      </c>
      <c r="L48" s="267">
        <v>2667</v>
      </c>
      <c r="M48" s="240">
        <v>3.275628751298737E-2</v>
      </c>
      <c r="N48" s="268">
        <v>0.15818976176737287</v>
      </c>
      <c r="O48" s="418">
        <v>46265</v>
      </c>
      <c r="P48" s="208"/>
      <c r="Q48" s="492">
        <v>1.2131000000000001</v>
      </c>
      <c r="R48" s="230">
        <v>1.405</v>
      </c>
      <c r="S48" s="269">
        <v>1.7250000000000001</v>
      </c>
      <c r="T48" s="230">
        <v>1.25</v>
      </c>
      <c r="V48" s="493">
        <v>7.5800711743772231E-2</v>
      </c>
      <c r="W48" s="231">
        <v>-7.4733099999999997E-2</v>
      </c>
      <c r="X48" s="493">
        <v>-0.169821</v>
      </c>
      <c r="Y48" s="231">
        <v>5.0347530000000001E-2</v>
      </c>
      <c r="Z48" s="493">
        <v>-1.7969959999999999E-3</v>
      </c>
    </row>
    <row r="49" spans="1:26" s="341" customFormat="1">
      <c r="A49" s="346" t="s">
        <v>261</v>
      </c>
      <c r="B49" s="347"/>
      <c r="C49" s="347"/>
      <c r="D49" s="347"/>
      <c r="E49" s="208"/>
      <c r="F49" s="348"/>
      <c r="G49" s="348"/>
      <c r="H49" s="348"/>
      <c r="I49" s="348"/>
      <c r="J49" s="350"/>
      <c r="K49" s="350"/>
      <c r="L49" s="350"/>
      <c r="M49" s="350"/>
      <c r="N49" s="350"/>
      <c r="O49" s="350"/>
      <c r="P49" s="208"/>
      <c r="Q49" s="351"/>
      <c r="R49" s="351"/>
      <c r="S49" s="351"/>
      <c r="T49" s="351"/>
      <c r="U49" s="215"/>
      <c r="V49" s="494"/>
      <c r="W49" s="494"/>
      <c r="X49" s="494"/>
      <c r="Y49" s="494"/>
      <c r="Z49" s="494"/>
    </row>
    <row r="50" spans="1:26">
      <c r="A50" s="223" t="s">
        <v>656</v>
      </c>
      <c r="B50" s="270" t="s">
        <v>509</v>
      </c>
      <c r="C50" s="260" t="s">
        <v>659</v>
      </c>
      <c r="D50" s="225"/>
      <c r="E50" s="208"/>
      <c r="F50" s="266">
        <v>1</v>
      </c>
      <c r="G50" s="226" t="s">
        <v>172</v>
      </c>
      <c r="H50" s="266" t="s">
        <v>1542</v>
      </c>
      <c r="I50" s="502">
        <v>-2.9617018950000107</v>
      </c>
      <c r="J50" s="267">
        <v>3778282.2425000002</v>
      </c>
      <c r="K50" s="232">
        <v>3843124</v>
      </c>
      <c r="L50" s="267">
        <v>1087</v>
      </c>
      <c r="M50" s="240">
        <v>1.9626420666458887E-2</v>
      </c>
      <c r="N50" s="268">
        <v>-0.1670873296314993</v>
      </c>
      <c r="O50" s="418">
        <v>46265</v>
      </c>
      <c r="P50" s="208"/>
      <c r="Q50" s="492">
        <v>1.1886000000000001</v>
      </c>
      <c r="R50" s="230">
        <v>0.99</v>
      </c>
      <c r="S50" s="269">
        <v>1.0549999999999999</v>
      </c>
      <c r="T50" s="230">
        <v>0.95</v>
      </c>
      <c r="V50" s="493">
        <v>6.0606060606060608E-2</v>
      </c>
      <c r="W50" s="231">
        <v>-1.515152E-2</v>
      </c>
      <c r="X50" s="493">
        <v>2.0182859999999997E-2</v>
      </c>
      <c r="Y50" s="231">
        <v>4.6572079999999995E-2</v>
      </c>
      <c r="Z50" s="493">
        <v>5.3488249999999994E-2</v>
      </c>
    </row>
    <row r="51" spans="1:26">
      <c r="A51" s="223" t="s">
        <v>36</v>
      </c>
      <c r="B51" s="270" t="s">
        <v>509</v>
      </c>
      <c r="C51" s="260" t="s">
        <v>314</v>
      </c>
      <c r="D51" s="225"/>
      <c r="E51" s="208"/>
      <c r="F51" s="266">
        <v>1.25</v>
      </c>
      <c r="G51" s="226" t="s">
        <v>172</v>
      </c>
      <c r="H51" s="266" t="s">
        <v>1543</v>
      </c>
      <c r="I51" s="502">
        <v>-0.20328371499999612</v>
      </c>
      <c r="J51" s="267">
        <v>64902.439999999995</v>
      </c>
      <c r="K51" s="232">
        <v>46867</v>
      </c>
      <c r="L51" s="267">
        <v>19</v>
      </c>
      <c r="M51" s="240">
        <v>1.4964823610790869E-3</v>
      </c>
      <c r="N51" s="268">
        <v>-0.15337423312883436</v>
      </c>
      <c r="O51" s="418">
        <v>46265</v>
      </c>
      <c r="P51" s="208"/>
      <c r="Q51" s="492">
        <v>1.63</v>
      </c>
      <c r="R51" s="230">
        <v>1.38</v>
      </c>
      <c r="S51" s="269">
        <v>1.4350000000000001</v>
      </c>
      <c r="T51" s="230">
        <v>1.33</v>
      </c>
      <c r="V51" s="493">
        <v>5.072463768115943E-2</v>
      </c>
      <c r="W51" s="231">
        <v>-3.6231879999999998E-3</v>
      </c>
      <c r="X51" s="493">
        <v>5.4955150000000001E-2</v>
      </c>
      <c r="Y51" s="231">
        <v>0.1014033</v>
      </c>
      <c r="Z51" s="493">
        <v>7.8975999999999991E-2</v>
      </c>
    </row>
    <row r="52" spans="1:26">
      <c r="A52" s="223" t="s">
        <v>425</v>
      </c>
      <c r="B52" s="270" t="s">
        <v>509</v>
      </c>
      <c r="C52" s="260" t="s">
        <v>429</v>
      </c>
      <c r="D52" s="225"/>
      <c r="E52" s="208"/>
      <c r="F52" s="266">
        <v>0.8</v>
      </c>
      <c r="G52" s="226" t="s">
        <v>171</v>
      </c>
      <c r="H52" s="266" t="s">
        <v>1544</v>
      </c>
      <c r="I52" s="502">
        <v>-26.202267909999968</v>
      </c>
      <c r="J52" s="267">
        <v>16509153.687500002</v>
      </c>
      <c r="K52" s="232">
        <v>11598875</v>
      </c>
      <c r="L52" s="267">
        <v>4180</v>
      </c>
      <c r="M52" s="240">
        <v>1.5639888674946478E-2</v>
      </c>
      <c r="N52" s="268">
        <v>0.23715753424657549</v>
      </c>
      <c r="O52" s="418">
        <v>46265</v>
      </c>
      <c r="P52" s="208"/>
      <c r="Q52" s="492">
        <v>1.1679999999999999</v>
      </c>
      <c r="R52" s="230">
        <v>1.4450000000000001</v>
      </c>
      <c r="S52" s="269">
        <v>1.5549999999999999</v>
      </c>
      <c r="T52" s="230">
        <v>1.2649999999999999</v>
      </c>
      <c r="V52" s="493">
        <v>4.5674740484429058E-2</v>
      </c>
      <c r="W52" s="231">
        <v>-1.887871E-2</v>
      </c>
      <c r="X52" s="493">
        <v>3.8946769999999999E-2</v>
      </c>
      <c r="Y52" s="231">
        <v>0.124709</v>
      </c>
      <c r="Z52" s="493">
        <v>9.7770780000000002E-2</v>
      </c>
    </row>
    <row r="53" spans="1:26">
      <c r="A53" s="223" t="s">
        <v>1410</v>
      </c>
      <c r="B53" s="270" t="s">
        <v>509</v>
      </c>
      <c r="C53" s="260" t="s">
        <v>1425</v>
      </c>
      <c r="D53" s="225"/>
      <c r="E53" s="208"/>
      <c r="F53" s="266">
        <v>0.85</v>
      </c>
      <c r="G53" s="226" t="s">
        <v>171</v>
      </c>
      <c r="H53" s="266" t="s">
        <v>1545</v>
      </c>
      <c r="I53" s="502">
        <v>-2.8258986300000251</v>
      </c>
      <c r="J53" s="267">
        <v>5763137.5950000025</v>
      </c>
      <c r="K53" s="232">
        <v>2698282</v>
      </c>
      <c r="L53" s="267">
        <v>1045</v>
      </c>
      <c r="M53" s="240">
        <v>2.872377190490432E-2</v>
      </c>
      <c r="N53" s="268">
        <v>5.8304752572268637E-2</v>
      </c>
      <c r="O53" s="418">
        <v>46265</v>
      </c>
      <c r="P53" s="208"/>
      <c r="Q53" s="492">
        <v>2.0409999999999999</v>
      </c>
      <c r="R53" s="230">
        <v>2.16</v>
      </c>
      <c r="S53" s="269">
        <v>2.25</v>
      </c>
      <c r="T53" s="230">
        <v>1.99</v>
      </c>
      <c r="V53" s="493">
        <v>3.7037037037037034E-3</v>
      </c>
      <c r="W53" s="231">
        <v>-1.056641E-2</v>
      </c>
      <c r="X53" s="493" t="s">
        <v>170</v>
      </c>
      <c r="Y53" s="231" t="s">
        <v>170</v>
      </c>
      <c r="Z53" s="493" t="s">
        <v>170</v>
      </c>
    </row>
    <row r="54" spans="1:26">
      <c r="A54" s="223" t="s">
        <v>196</v>
      </c>
      <c r="B54" s="270" t="s">
        <v>509</v>
      </c>
      <c r="C54" s="260" t="s">
        <v>326</v>
      </c>
      <c r="D54" s="225"/>
      <c r="E54" s="208"/>
      <c r="F54" s="266">
        <v>0.75</v>
      </c>
      <c r="G54" s="226" t="s">
        <v>172</v>
      </c>
      <c r="H54" s="266" t="s">
        <v>1546</v>
      </c>
      <c r="I54" s="502">
        <v>-6.061179899999976</v>
      </c>
      <c r="J54" s="267">
        <v>697541.83</v>
      </c>
      <c r="K54" s="232">
        <v>1210989</v>
      </c>
      <c r="L54" s="267">
        <v>65</v>
      </c>
      <c r="M54" s="240">
        <v>7.5852743584167021E-3</v>
      </c>
      <c r="N54" s="268">
        <v>-0.9938291139240506</v>
      </c>
      <c r="O54" s="418">
        <v>46265</v>
      </c>
      <c r="P54" s="208"/>
      <c r="Q54" s="492">
        <v>94.8</v>
      </c>
      <c r="R54" s="230">
        <v>0.58499999999999996</v>
      </c>
      <c r="S54" s="269">
        <v>0.69499999999999995</v>
      </c>
      <c r="T54" s="230">
        <v>0.49</v>
      </c>
      <c r="V54" s="493">
        <v>4.7008547008547015E-2</v>
      </c>
      <c r="W54" s="231">
        <v>-2.2267749999999999E-2</v>
      </c>
      <c r="X54" s="493">
        <v>-0.14934259999999999</v>
      </c>
      <c r="Y54" s="231">
        <v>0.11747009999999999</v>
      </c>
      <c r="Z54" s="493">
        <v>6.0119199999999998E-2</v>
      </c>
    </row>
    <row r="55" spans="1:26">
      <c r="A55" s="223" t="s">
        <v>1097</v>
      </c>
      <c r="B55" s="270" t="s">
        <v>509</v>
      </c>
      <c r="C55" s="260" t="s">
        <v>1098</v>
      </c>
      <c r="D55" s="225"/>
      <c r="E55" s="208"/>
      <c r="F55" s="266">
        <v>6.25E-2</v>
      </c>
      <c r="G55" s="226" t="s">
        <v>417</v>
      </c>
      <c r="H55" s="266" t="s">
        <v>1547</v>
      </c>
      <c r="I55" s="502">
        <v>-15.420761400000035</v>
      </c>
      <c r="J55" s="267">
        <v>7921722.9300000006</v>
      </c>
      <c r="K55" s="232">
        <v>6226286</v>
      </c>
      <c r="L55" s="267">
        <v>1321</v>
      </c>
      <c r="M55" s="240">
        <v>2.0224470703872961E-2</v>
      </c>
      <c r="N55" s="268">
        <v>9.090909090909105E-2</v>
      </c>
      <c r="O55" s="418">
        <v>46265</v>
      </c>
      <c r="P55" s="208"/>
      <c r="Q55" s="492">
        <v>1.21</v>
      </c>
      <c r="R55" s="230">
        <v>1.32</v>
      </c>
      <c r="S55" s="269">
        <v>1.4996320000000001</v>
      </c>
      <c r="T55" s="230">
        <v>1.2150000000000001</v>
      </c>
      <c r="V55" s="493">
        <v>5.7041533333333339E-2</v>
      </c>
      <c r="W55" s="231">
        <v>-2.8359990000000002E-2</v>
      </c>
      <c r="X55" s="493">
        <v>-1.8004800000000001E-2</v>
      </c>
      <c r="Y55" s="231" t="s">
        <v>170</v>
      </c>
      <c r="Z55" s="493" t="s">
        <v>170</v>
      </c>
    </row>
    <row r="56" spans="1:26">
      <c r="A56" s="223" t="s">
        <v>24</v>
      </c>
      <c r="B56" s="270" t="s">
        <v>509</v>
      </c>
      <c r="C56" s="260" t="s">
        <v>335</v>
      </c>
      <c r="D56" s="225"/>
      <c r="E56" s="208"/>
      <c r="F56" s="266">
        <v>1</v>
      </c>
      <c r="G56" s="226" t="s">
        <v>172</v>
      </c>
      <c r="H56" s="266" t="s">
        <v>1548</v>
      </c>
      <c r="I56" s="502">
        <v>-5.2010045850000379</v>
      </c>
      <c r="J56" s="267">
        <v>8313363.9624999966</v>
      </c>
      <c r="K56" s="232">
        <v>8144388</v>
      </c>
      <c r="L56" s="267">
        <v>1753</v>
      </c>
      <c r="M56" s="240">
        <v>5.4053081680754206E-2</v>
      </c>
      <c r="N56" s="268">
        <v>5.0461417632044148E-2</v>
      </c>
      <c r="O56" s="418">
        <v>46265</v>
      </c>
      <c r="P56" s="208"/>
      <c r="Q56" s="492">
        <v>1.0185999999999999</v>
      </c>
      <c r="R56" s="230">
        <v>1.07</v>
      </c>
      <c r="S56" s="269">
        <v>1.1950000000000001</v>
      </c>
      <c r="T56" s="230">
        <v>0.88</v>
      </c>
      <c r="V56" s="493">
        <v>5.7512149532710277E-2</v>
      </c>
      <c r="W56" s="231">
        <v>-3.2710280000000001E-2</v>
      </c>
      <c r="X56" s="493">
        <v>0.1731463</v>
      </c>
      <c r="Y56" s="231">
        <v>0.23912150000000001</v>
      </c>
      <c r="Z56" s="493">
        <v>0.1006011</v>
      </c>
    </row>
    <row r="57" spans="1:26">
      <c r="A57" s="223" t="s">
        <v>677</v>
      </c>
      <c r="B57" s="270" t="s">
        <v>509</v>
      </c>
      <c r="C57" s="260" t="s">
        <v>681</v>
      </c>
      <c r="D57" s="225"/>
      <c r="E57" s="208"/>
      <c r="F57" s="266">
        <v>1</v>
      </c>
      <c r="G57" s="226" t="s">
        <v>172</v>
      </c>
      <c r="H57" s="266" t="s">
        <v>1549</v>
      </c>
      <c r="I57" s="502">
        <v>-3.602515219999999</v>
      </c>
      <c r="J57" s="267">
        <v>3795641.0725000002</v>
      </c>
      <c r="K57" s="232">
        <v>3322930</v>
      </c>
      <c r="L57" s="267">
        <v>783</v>
      </c>
      <c r="M57" s="240">
        <v>1.8484664812019092E-2</v>
      </c>
      <c r="N57" s="268">
        <v>-8.6901763224181416E-2</v>
      </c>
      <c r="O57" s="418">
        <v>46265</v>
      </c>
      <c r="P57" s="208"/>
      <c r="Q57" s="492">
        <v>1.2704</v>
      </c>
      <c r="R57" s="230">
        <v>1.1599999999999999</v>
      </c>
      <c r="S57" s="269">
        <v>1.1950000000000001</v>
      </c>
      <c r="T57" s="230">
        <v>1.0549999999999999</v>
      </c>
      <c r="V57" s="493">
        <v>5.6034482758620698E-2</v>
      </c>
      <c r="W57" s="231">
        <v>-1.7241380000000001E-2</v>
      </c>
      <c r="X57" s="493">
        <v>8.0729129999999996E-2</v>
      </c>
      <c r="Y57" s="231">
        <v>0.1118552</v>
      </c>
      <c r="Z57" s="493">
        <v>4.0158940000000004E-2</v>
      </c>
    </row>
    <row r="58" spans="1:26">
      <c r="A58" s="223" t="s">
        <v>1216</v>
      </c>
      <c r="B58" s="270" t="s">
        <v>509</v>
      </c>
      <c r="C58" s="260" t="s">
        <v>1231</v>
      </c>
      <c r="D58" s="225"/>
      <c r="E58" s="208"/>
      <c r="F58" s="266">
        <v>2</v>
      </c>
      <c r="G58" s="226" t="s">
        <v>172</v>
      </c>
      <c r="H58" s="266" t="s">
        <v>1550</v>
      </c>
      <c r="I58" s="502">
        <v>-4.3918312899999616</v>
      </c>
      <c r="J58" s="267">
        <v>11963284.854999997</v>
      </c>
      <c r="K58" s="232">
        <v>7449551</v>
      </c>
      <c r="L58" s="267">
        <v>3339</v>
      </c>
      <c r="M58" s="240">
        <v>2.4543092185704902E-2</v>
      </c>
      <c r="N58" s="268">
        <v>-6.7829457364341206E-3</v>
      </c>
      <c r="O58" s="418">
        <v>46265</v>
      </c>
      <c r="P58" s="208"/>
      <c r="Q58" s="492">
        <v>1.6512</v>
      </c>
      <c r="R58" s="230">
        <v>1.64</v>
      </c>
      <c r="S58" s="269">
        <v>1.7568950000000001</v>
      </c>
      <c r="T58" s="230">
        <v>1.4253120000000001</v>
      </c>
      <c r="V58" s="493">
        <v>3.6292426829268296E-2</v>
      </c>
      <c r="W58" s="231">
        <v>-3.2859690000000001E-3</v>
      </c>
      <c r="X58" s="493">
        <v>3.2829250000000004E-2</v>
      </c>
      <c r="Y58" s="231" t="s">
        <v>170</v>
      </c>
      <c r="Z58" s="493" t="s">
        <v>170</v>
      </c>
    </row>
    <row r="59" spans="1:26">
      <c r="A59" s="346" t="s">
        <v>202</v>
      </c>
      <c r="B59" s="347"/>
      <c r="C59" s="347"/>
      <c r="D59" s="347"/>
      <c r="E59" s="208"/>
      <c r="F59" s="348"/>
      <c r="G59" s="348"/>
      <c r="H59" s="348"/>
      <c r="I59" s="348"/>
      <c r="J59" s="348"/>
      <c r="K59" s="350"/>
      <c r="L59" s="350"/>
      <c r="M59" s="350"/>
      <c r="N59" s="350"/>
      <c r="O59" s="350"/>
      <c r="P59" s="208"/>
      <c r="Q59" s="351"/>
      <c r="R59" s="351"/>
      <c r="S59" s="351"/>
      <c r="T59" s="351"/>
      <c r="V59" s="494"/>
      <c r="W59" s="494"/>
      <c r="X59" s="494"/>
      <c r="Y59" s="494"/>
      <c r="Z59" s="494"/>
    </row>
    <row r="60" spans="1:26">
      <c r="A60" s="223" t="s">
        <v>257</v>
      </c>
      <c r="B60" s="270" t="s">
        <v>509</v>
      </c>
      <c r="C60" s="260" t="s">
        <v>848</v>
      </c>
      <c r="D60" s="225"/>
      <c r="E60" s="208"/>
      <c r="F60" s="266">
        <v>1</v>
      </c>
      <c r="G60" s="226" t="s">
        <v>171</v>
      </c>
      <c r="H60" s="266" t="s">
        <v>1551</v>
      </c>
      <c r="I60" s="502">
        <v>-4.0211534100000854</v>
      </c>
      <c r="J60" s="267">
        <v>7367533.9275000002</v>
      </c>
      <c r="K60" s="232">
        <v>4539679</v>
      </c>
      <c r="L60" s="267">
        <v>2254</v>
      </c>
      <c r="M60" s="240">
        <v>1.1240420974139903E-2</v>
      </c>
      <c r="N60" s="268">
        <v>1.4914289250572477E-2</v>
      </c>
      <c r="O60" s="418">
        <v>46265</v>
      </c>
      <c r="P60" s="208"/>
      <c r="Q60" s="492">
        <v>1.6158999999999999</v>
      </c>
      <c r="R60" s="230">
        <v>1.64</v>
      </c>
      <c r="S60" s="269">
        <v>1.8049999999999999</v>
      </c>
      <c r="T60" s="230">
        <v>1.48</v>
      </c>
      <c r="V60" s="493">
        <v>4.878048780487805E-2</v>
      </c>
      <c r="W60" s="231">
        <v>-6.0975610000000005E-3</v>
      </c>
      <c r="X60" s="493">
        <v>0.12059879999999999</v>
      </c>
      <c r="Y60" s="231">
        <v>0.2045959</v>
      </c>
      <c r="Z60" s="493">
        <v>8.9423849999999999E-2</v>
      </c>
    </row>
    <row r="61" spans="1:26">
      <c r="A61" s="223" t="s">
        <v>416</v>
      </c>
      <c r="B61" s="270" t="s">
        <v>509</v>
      </c>
      <c r="C61" s="260" t="s">
        <v>418</v>
      </c>
      <c r="D61" s="225"/>
      <c r="E61" s="208"/>
      <c r="F61" s="266">
        <v>1.25</v>
      </c>
      <c r="G61" s="226" t="s">
        <v>172</v>
      </c>
      <c r="H61" s="266" t="s">
        <v>1552</v>
      </c>
      <c r="I61" s="502">
        <v>-4.9536364750000015</v>
      </c>
      <c r="J61" s="267">
        <v>357573.94999999995</v>
      </c>
      <c r="K61" s="232">
        <v>267792</v>
      </c>
      <c r="L61" s="267">
        <v>210</v>
      </c>
      <c r="M61" s="240">
        <v>8.9148329593617542E-3</v>
      </c>
      <c r="N61" s="268">
        <v>-0.27454208684914594</v>
      </c>
      <c r="O61" s="418">
        <v>46265</v>
      </c>
      <c r="P61" s="208"/>
      <c r="Q61" s="492">
        <v>1.9436</v>
      </c>
      <c r="R61" s="230">
        <v>1.41</v>
      </c>
      <c r="S61" s="269">
        <v>1.75</v>
      </c>
      <c r="T61" s="230">
        <v>1.2150000000000001</v>
      </c>
      <c r="V61" s="493">
        <v>3.5460992907801421E-2</v>
      </c>
      <c r="W61" s="231">
        <v>-0.1099291</v>
      </c>
      <c r="X61" s="493">
        <v>-0.13388540000000002</v>
      </c>
      <c r="Y61" s="231">
        <v>0.1755949</v>
      </c>
      <c r="Z61" s="493">
        <v>3.5833070000000002E-2</v>
      </c>
    </row>
    <row r="62" spans="1:26">
      <c r="A62" s="223" t="s">
        <v>84</v>
      </c>
      <c r="B62" s="270" t="s">
        <v>509</v>
      </c>
      <c r="C62" s="260" t="s">
        <v>295</v>
      </c>
      <c r="D62" s="225"/>
      <c r="E62" s="208"/>
      <c r="F62" s="266">
        <v>0.85</v>
      </c>
      <c r="G62" s="226" t="s">
        <v>171</v>
      </c>
      <c r="H62" s="266" t="s">
        <v>1553</v>
      </c>
      <c r="I62" s="502">
        <v>-2.4825785599999985</v>
      </c>
      <c r="J62" s="267">
        <v>312280.29499999998</v>
      </c>
      <c r="K62" s="232">
        <v>112141</v>
      </c>
      <c r="L62" s="267">
        <v>73</v>
      </c>
      <c r="M62" s="240">
        <v>1.0326729332010582E-2</v>
      </c>
      <c r="N62" s="268">
        <v>-0.31796801505174033</v>
      </c>
      <c r="O62" s="418">
        <v>46265</v>
      </c>
      <c r="P62" s="208"/>
      <c r="Q62" s="492">
        <v>4.2519999999999998</v>
      </c>
      <c r="R62" s="230">
        <v>2.9</v>
      </c>
      <c r="S62" s="269">
        <v>3.79</v>
      </c>
      <c r="T62" s="230">
        <v>2.65</v>
      </c>
      <c r="V62" s="493">
        <v>0</v>
      </c>
      <c r="W62" s="231">
        <v>-7.5862070000000004E-2</v>
      </c>
      <c r="X62" s="493">
        <v>-0.29473680000000002</v>
      </c>
      <c r="Y62" s="231">
        <v>-2.5908500000000001E-2</v>
      </c>
      <c r="Z62" s="493">
        <v>9.9887989999999996E-3</v>
      </c>
    </row>
    <row r="63" spans="1:26">
      <c r="A63" s="223" t="s">
        <v>1358</v>
      </c>
      <c r="B63" s="270" t="s">
        <v>509</v>
      </c>
      <c r="C63" s="260" t="s">
        <v>1359</v>
      </c>
      <c r="D63" s="225"/>
      <c r="E63" s="208"/>
      <c r="F63" s="266">
        <v>1.1000000000000001</v>
      </c>
      <c r="G63" s="226" t="s">
        <v>172</v>
      </c>
      <c r="H63" s="266" t="s">
        <v>1554</v>
      </c>
      <c r="I63" s="502">
        <v>-58.506037590000155</v>
      </c>
      <c r="J63" s="267">
        <v>32963147.050000001</v>
      </c>
      <c r="K63" s="232">
        <v>16199659.915673899</v>
      </c>
      <c r="L63" s="267">
        <v>7765</v>
      </c>
      <c r="M63" s="240">
        <v>2.9897732533355103E-2</v>
      </c>
      <c r="N63" s="268">
        <v>8.8167539267015593E-2</v>
      </c>
      <c r="O63" s="418">
        <v>46265</v>
      </c>
      <c r="P63" s="208"/>
      <c r="Q63" s="492">
        <v>1.91</v>
      </c>
      <c r="R63" s="230">
        <v>2.0783999999999998</v>
      </c>
      <c r="S63" s="269">
        <v>2.1274679999999999</v>
      </c>
      <c r="T63" s="230">
        <v>1.508717952</v>
      </c>
      <c r="V63" s="493">
        <v>1.4151270207852198E-2</v>
      </c>
      <c r="W63" s="231">
        <v>-3.9228409999999998E-2</v>
      </c>
      <c r="X63" s="493">
        <v>0.3499254</v>
      </c>
      <c r="Y63" s="231">
        <v>0.23208870000000001</v>
      </c>
      <c r="Z63" s="493">
        <v>0.1408423</v>
      </c>
    </row>
    <row r="64" spans="1:26">
      <c r="A64" s="223" t="s">
        <v>209</v>
      </c>
      <c r="B64" s="270" t="s">
        <v>509</v>
      </c>
      <c r="C64" s="260" t="s">
        <v>936</v>
      </c>
      <c r="D64" s="225"/>
      <c r="E64" s="208"/>
      <c r="F64" s="266">
        <v>1.5</v>
      </c>
      <c r="G64" s="226" t="s">
        <v>171</v>
      </c>
      <c r="H64" s="266" t="s">
        <v>1555</v>
      </c>
      <c r="I64" s="502">
        <v>-7.0949063850000504</v>
      </c>
      <c r="J64" s="267">
        <v>2741905.17</v>
      </c>
      <c r="K64" s="232">
        <v>2036569</v>
      </c>
      <c r="L64" s="267">
        <v>567</v>
      </c>
      <c r="M64" s="240">
        <v>1.0208515469674969E-2</v>
      </c>
      <c r="N64" s="268">
        <v>2.9523088569265887E-2</v>
      </c>
      <c r="O64" s="418">
        <v>46265</v>
      </c>
      <c r="P64" s="208"/>
      <c r="Q64" s="492">
        <v>1.321</v>
      </c>
      <c r="R64" s="230">
        <v>1.36</v>
      </c>
      <c r="S64" s="269">
        <v>1.48</v>
      </c>
      <c r="T64" s="230">
        <v>1.26</v>
      </c>
      <c r="V64" s="493">
        <v>4.8529411764705883E-2</v>
      </c>
      <c r="W64" s="231">
        <v>8.9285709999999997E-3</v>
      </c>
      <c r="X64" s="493">
        <v>1.4455059999999999E-2</v>
      </c>
      <c r="Y64" s="231">
        <v>0.14350789999999999</v>
      </c>
      <c r="Z64" s="493">
        <v>0.104408</v>
      </c>
    </row>
    <row r="65" spans="1:27">
      <c r="A65" s="223" t="s">
        <v>467</v>
      </c>
      <c r="B65" s="270" t="s">
        <v>509</v>
      </c>
      <c r="C65" s="260" t="s">
        <v>468</v>
      </c>
      <c r="D65" s="225"/>
      <c r="E65" s="208"/>
      <c r="F65" s="266">
        <v>1.77</v>
      </c>
      <c r="G65" s="226" t="s">
        <v>172</v>
      </c>
      <c r="H65" s="266" t="s">
        <v>1556</v>
      </c>
      <c r="I65" s="502">
        <v>20.638067599999964</v>
      </c>
      <c r="J65" s="267">
        <v>2961465.0324999997</v>
      </c>
      <c r="K65" s="232">
        <v>2745571</v>
      </c>
      <c r="L65" s="267">
        <v>645</v>
      </c>
      <c r="M65" s="240">
        <v>9.9823542404017928E-3</v>
      </c>
      <c r="N65" s="268">
        <v>-0.13591213760801091</v>
      </c>
      <c r="O65" s="418">
        <v>46265</v>
      </c>
      <c r="P65" s="208"/>
      <c r="Q65" s="492">
        <v>1.2383</v>
      </c>
      <c r="R65" s="230">
        <v>1.07</v>
      </c>
      <c r="S65" s="269">
        <v>1.225733</v>
      </c>
      <c r="T65" s="230">
        <v>1.0249999999999999</v>
      </c>
      <c r="V65" s="493">
        <v>5.1869158878504677E-2</v>
      </c>
      <c r="W65" s="231">
        <v>7.4766349999999995E-2</v>
      </c>
      <c r="X65" s="493">
        <v>0.1465834</v>
      </c>
      <c r="Y65" s="231">
        <v>0.16710149999999999</v>
      </c>
      <c r="Z65" s="493">
        <v>5.1542149999999995E-2</v>
      </c>
    </row>
    <row r="66" spans="1:27">
      <c r="A66" s="223" t="s">
        <v>472</v>
      </c>
      <c r="B66" s="270" t="s">
        <v>166</v>
      </c>
      <c r="C66" s="260" t="s">
        <v>474</v>
      </c>
      <c r="D66" s="225"/>
      <c r="E66" s="208"/>
      <c r="F66" s="266">
        <v>2.165</v>
      </c>
      <c r="G66" s="226" t="s">
        <v>172</v>
      </c>
      <c r="H66" s="266" t="s">
        <v>1557</v>
      </c>
      <c r="I66" s="502">
        <v>0.62807687999999529</v>
      </c>
      <c r="J66" s="267">
        <v>2949594.1124999998</v>
      </c>
      <c r="K66" s="232">
        <v>1453960</v>
      </c>
      <c r="L66" s="267">
        <v>775</v>
      </c>
      <c r="M66" s="240">
        <v>2.9028580971361084E-2</v>
      </c>
      <c r="N66" s="268">
        <v>-0.20912869458128069</v>
      </c>
      <c r="O66" s="418">
        <v>46265</v>
      </c>
      <c r="P66" s="208"/>
      <c r="Q66" s="492">
        <v>2.5983999999999998</v>
      </c>
      <c r="R66" s="230">
        <v>2.0550000000000002</v>
      </c>
      <c r="S66" s="269">
        <v>3.1</v>
      </c>
      <c r="T66" s="230">
        <v>1.8075000000000001</v>
      </c>
      <c r="V66" s="493">
        <v>6.9683698296836974E-2</v>
      </c>
      <c r="W66" s="231">
        <v>-2.6763990000000001E-2</v>
      </c>
      <c r="X66" s="493">
        <v>2.8205770000000003E-3</v>
      </c>
      <c r="Y66" s="231">
        <v>0.2188609</v>
      </c>
      <c r="Z66" s="493">
        <v>0.1385325</v>
      </c>
    </row>
    <row r="67" spans="1:27">
      <c r="A67" s="223" t="s">
        <v>176</v>
      </c>
      <c r="B67" s="270" t="s">
        <v>509</v>
      </c>
      <c r="C67" s="260" t="s">
        <v>315</v>
      </c>
      <c r="D67" s="225"/>
      <c r="E67" s="208"/>
      <c r="F67" s="266">
        <v>1.5</v>
      </c>
      <c r="G67" s="226" t="s">
        <v>172</v>
      </c>
      <c r="H67" s="266" t="s">
        <v>1558</v>
      </c>
      <c r="I67" s="502">
        <v>-3.5823393750000001</v>
      </c>
      <c r="J67" s="267">
        <v>1916950.9849999996</v>
      </c>
      <c r="K67" s="232">
        <v>2082867</v>
      </c>
      <c r="L67" s="267">
        <v>790</v>
      </c>
      <c r="M67" s="240">
        <v>1.4864694362593047E-2</v>
      </c>
      <c r="N67" s="268">
        <v>-0.1828621908127207</v>
      </c>
      <c r="O67" s="418">
        <v>46265</v>
      </c>
      <c r="P67" s="208"/>
      <c r="Q67" s="492">
        <v>1.1319999999999999</v>
      </c>
      <c r="R67" s="230">
        <v>0.92500000000000004</v>
      </c>
      <c r="S67" s="269">
        <v>1.1200000000000001</v>
      </c>
      <c r="T67" s="230">
        <v>0.78500000000000003</v>
      </c>
      <c r="V67" s="493">
        <v>0</v>
      </c>
      <c r="W67" s="231">
        <v>-2.702703E-2</v>
      </c>
      <c r="X67" s="493">
        <v>-0.1044776</v>
      </c>
      <c r="Y67" s="231">
        <v>0.32314749999999998</v>
      </c>
      <c r="Z67" s="493">
        <v>0.20370370000000002</v>
      </c>
    </row>
    <row r="68" spans="1:27">
      <c r="A68" s="223" t="s">
        <v>81</v>
      </c>
      <c r="B68" s="270" t="s">
        <v>509</v>
      </c>
      <c r="C68" s="260" t="s">
        <v>406</v>
      </c>
      <c r="D68" s="225"/>
      <c r="E68" s="208"/>
      <c r="F68" s="266">
        <v>0.4</v>
      </c>
      <c r="G68" s="226" t="s">
        <v>171</v>
      </c>
      <c r="H68" s="266" t="s">
        <v>1559</v>
      </c>
      <c r="I68" s="502">
        <v>65.238762599999902</v>
      </c>
      <c r="J68" s="267">
        <v>28581221.425000001</v>
      </c>
      <c r="K68" s="232">
        <v>5299023</v>
      </c>
      <c r="L68" s="267">
        <v>6033</v>
      </c>
      <c r="M68" s="240">
        <v>8.7940055090951607E-3</v>
      </c>
      <c r="N68" s="268">
        <v>4.6783625730994149E-2</v>
      </c>
      <c r="O68" s="418">
        <v>46265</v>
      </c>
      <c r="P68" s="208"/>
      <c r="Q68" s="492">
        <v>5.13</v>
      </c>
      <c r="R68" s="230">
        <v>5.37</v>
      </c>
      <c r="S68" s="269">
        <v>5.5</v>
      </c>
      <c r="T68" s="230">
        <v>4.4000000000000004</v>
      </c>
      <c r="V68" s="493">
        <v>3.9106145251396648E-2</v>
      </c>
      <c r="W68" s="231">
        <v>2.0484170000000003E-2</v>
      </c>
      <c r="X68" s="493">
        <v>0.198626</v>
      </c>
      <c r="Y68" s="231">
        <v>0.29408010000000001</v>
      </c>
      <c r="Z68" s="493">
        <v>0.1874613</v>
      </c>
    </row>
    <row r="69" spans="1:27">
      <c r="A69" s="223" t="s">
        <v>195</v>
      </c>
      <c r="B69" s="270" t="s">
        <v>509</v>
      </c>
      <c r="C69" s="260" t="s">
        <v>1257</v>
      </c>
      <c r="D69" s="225"/>
      <c r="E69" s="208"/>
      <c r="F69" s="266">
        <v>1</v>
      </c>
      <c r="G69" s="226" t="s">
        <v>172</v>
      </c>
      <c r="H69" s="266" t="s">
        <v>1560</v>
      </c>
      <c r="I69" s="502">
        <v>162.64919164000011</v>
      </c>
      <c r="J69" s="267">
        <v>60941414.845000006</v>
      </c>
      <c r="K69" s="232">
        <v>18887709</v>
      </c>
      <c r="L69" s="267">
        <v>8841</v>
      </c>
      <c r="M69" s="240">
        <v>3.1294536084935945E-2</v>
      </c>
      <c r="N69" s="268">
        <v>4.7646848950731346E-2</v>
      </c>
      <c r="O69" s="418">
        <v>46265</v>
      </c>
      <c r="P69" s="208"/>
      <c r="Q69" s="492">
        <v>3.0831</v>
      </c>
      <c r="R69" s="230">
        <v>3.23</v>
      </c>
      <c r="S69" s="269">
        <v>3.4950000000000001</v>
      </c>
      <c r="T69" s="230">
        <v>2.5499999999999998</v>
      </c>
      <c r="V69" s="493">
        <v>4.4891640866873063E-2</v>
      </c>
      <c r="W69" s="231">
        <v>2.409186E-2</v>
      </c>
      <c r="X69" s="493">
        <v>0.24489989999999998</v>
      </c>
      <c r="Y69" s="231">
        <v>0.27489659999999999</v>
      </c>
      <c r="Z69" s="493">
        <v>0.2533319</v>
      </c>
    </row>
    <row r="70" spans="1:27">
      <c r="A70" s="223" t="s">
        <v>1356</v>
      </c>
      <c r="B70" s="270" t="s">
        <v>509</v>
      </c>
      <c r="C70" s="260" t="s">
        <v>1357</v>
      </c>
      <c r="D70" s="225"/>
      <c r="E70" s="208"/>
      <c r="F70" s="266">
        <v>1.5</v>
      </c>
      <c r="G70" s="226" t="s">
        <v>172</v>
      </c>
      <c r="H70" s="266" t="s">
        <v>1561</v>
      </c>
      <c r="I70" s="502">
        <v>-0.20601120000004769</v>
      </c>
      <c r="J70" s="267">
        <v>21460804.125</v>
      </c>
      <c r="K70" s="232">
        <v>8342743</v>
      </c>
      <c r="L70" s="267">
        <v>2157</v>
      </c>
      <c r="M70" s="240">
        <v>3.6021357086508443E-2</v>
      </c>
      <c r="N70" s="268">
        <v>-0.10139860139860146</v>
      </c>
      <c r="O70" s="418">
        <v>46265</v>
      </c>
      <c r="P70" s="208"/>
      <c r="Q70" s="492">
        <v>2.86</v>
      </c>
      <c r="R70" s="230">
        <v>2.57</v>
      </c>
      <c r="S70" s="269">
        <v>2.77</v>
      </c>
      <c r="T70" s="230">
        <v>1.89</v>
      </c>
      <c r="V70" s="493">
        <v>4.2801556420233464E-2</v>
      </c>
      <c r="W70" s="231">
        <v>0</v>
      </c>
      <c r="X70" s="493">
        <v>0.44203519999999996</v>
      </c>
      <c r="Y70" s="231">
        <v>0.27178079999999999</v>
      </c>
      <c r="Z70" s="493">
        <v>0.12020810000000001</v>
      </c>
    </row>
    <row r="71" spans="1:27">
      <c r="A71" s="223" t="s">
        <v>541</v>
      </c>
      <c r="B71" s="270" t="s">
        <v>509</v>
      </c>
      <c r="C71" s="260" t="s">
        <v>543</v>
      </c>
      <c r="D71" s="225"/>
      <c r="E71" s="208"/>
      <c r="F71" s="266">
        <v>1.25</v>
      </c>
      <c r="G71" s="226" t="s">
        <v>172</v>
      </c>
      <c r="H71" s="266" t="s">
        <v>1562</v>
      </c>
      <c r="I71" s="502">
        <v>-32.363941859999898</v>
      </c>
      <c r="J71" s="267">
        <v>21652911.172499996</v>
      </c>
      <c r="K71" s="232">
        <v>10753581</v>
      </c>
      <c r="L71" s="267">
        <v>4167</v>
      </c>
      <c r="M71" s="240">
        <v>2.9808933455168704E-2</v>
      </c>
      <c r="N71" s="268">
        <v>-1.9197694417329103E-2</v>
      </c>
      <c r="O71" s="418">
        <v>46265</v>
      </c>
      <c r="P71" s="208"/>
      <c r="Q71" s="492">
        <v>2.1513</v>
      </c>
      <c r="R71" s="230">
        <v>2.11</v>
      </c>
      <c r="S71" s="269">
        <v>2.5499999999999998</v>
      </c>
      <c r="T71" s="230">
        <v>1.92</v>
      </c>
      <c r="V71" s="493">
        <v>6.2085308056872048E-2</v>
      </c>
      <c r="W71" s="231">
        <v>-4.2654030000000002E-2</v>
      </c>
      <c r="X71" s="493">
        <v>-0.1245064</v>
      </c>
      <c r="Y71" s="231">
        <v>9.4917639999999998E-2</v>
      </c>
      <c r="Z71" s="493">
        <v>2.7670720000000003E-2</v>
      </c>
    </row>
    <row r="72" spans="1:27">
      <c r="A72" s="346" t="s">
        <v>444</v>
      </c>
      <c r="B72" s="347"/>
      <c r="C72" s="347"/>
      <c r="D72" s="347"/>
      <c r="E72" s="208"/>
      <c r="F72" s="348"/>
      <c r="G72" s="348"/>
      <c r="H72" s="348"/>
      <c r="I72" s="348"/>
      <c r="J72" s="350"/>
      <c r="K72" s="350"/>
      <c r="L72" s="350"/>
      <c r="M72" s="350"/>
      <c r="N72" s="350"/>
      <c r="O72" s="350"/>
      <c r="P72" s="208"/>
      <c r="Q72" s="351"/>
      <c r="R72" s="351"/>
      <c r="S72" s="351"/>
      <c r="T72" s="351"/>
      <c r="V72" s="494"/>
      <c r="W72" s="494"/>
      <c r="X72" s="494"/>
      <c r="Y72" s="494"/>
      <c r="Z72" s="494"/>
    </row>
    <row r="73" spans="1:27">
      <c r="A73" s="223" t="s">
        <v>258</v>
      </c>
      <c r="B73" s="270" t="s">
        <v>1266</v>
      </c>
      <c r="C73" s="260" t="s">
        <v>338</v>
      </c>
      <c r="D73" s="225"/>
      <c r="E73" s="208"/>
      <c r="F73" s="266" t="s">
        <v>170</v>
      </c>
      <c r="G73" s="226" t="s">
        <v>171</v>
      </c>
      <c r="H73" s="266" t="s">
        <v>1563</v>
      </c>
      <c r="I73" s="502">
        <v>-2.4371260270000001</v>
      </c>
      <c r="J73" s="267">
        <v>20477.112999999998</v>
      </c>
      <c r="K73" s="232">
        <v>1650474</v>
      </c>
      <c r="L73" s="267">
        <v>23</v>
      </c>
      <c r="M73" s="240">
        <v>4.8988308612440195E-3</v>
      </c>
      <c r="N73" s="268">
        <v>-0.52261306532663321</v>
      </c>
      <c r="O73" s="418">
        <v>46265</v>
      </c>
      <c r="P73" s="208"/>
      <c r="Q73" s="492">
        <v>3.9800000000000002E-2</v>
      </c>
      <c r="R73" s="230">
        <v>1.9E-2</v>
      </c>
      <c r="S73" s="269">
        <v>0.05</v>
      </c>
      <c r="T73" s="230">
        <v>1.1000000000000001E-2</v>
      </c>
      <c r="V73" s="493">
        <v>0</v>
      </c>
      <c r="W73" s="231">
        <v>-0.3684211</v>
      </c>
      <c r="X73" s="493">
        <v>-0.14285709999999999</v>
      </c>
      <c r="Y73" s="231">
        <v>2.8645830000000001E-2</v>
      </c>
      <c r="Z73" s="493">
        <v>-0.34884870000000001</v>
      </c>
    </row>
    <row r="74" spans="1:27" s="341" customFormat="1">
      <c r="A74" s="223" t="s">
        <v>795</v>
      </c>
      <c r="B74" s="270" t="s">
        <v>509</v>
      </c>
      <c r="C74" s="260" t="s">
        <v>797</v>
      </c>
      <c r="D74" s="225"/>
      <c r="E74" s="208"/>
      <c r="F74" s="266">
        <v>1.5</v>
      </c>
      <c r="G74" s="226" t="s">
        <v>172</v>
      </c>
      <c r="H74" s="266" t="s">
        <v>1564</v>
      </c>
      <c r="I74" s="502">
        <v>-14.635425900000035</v>
      </c>
      <c r="J74" s="267">
        <v>6163971.7849999983</v>
      </c>
      <c r="K74" s="232">
        <v>2424279</v>
      </c>
      <c r="L74" s="267">
        <v>1283</v>
      </c>
      <c r="M74" s="240">
        <v>1.7579203128564903E-2</v>
      </c>
      <c r="N74" s="268">
        <v>-0.14191419141914186</v>
      </c>
      <c r="O74" s="418">
        <v>46265</v>
      </c>
      <c r="P74" s="208"/>
      <c r="Q74" s="492">
        <v>3.03</v>
      </c>
      <c r="R74" s="230">
        <v>2.6</v>
      </c>
      <c r="S74" s="269">
        <v>3.04</v>
      </c>
      <c r="T74" s="230">
        <v>2.29</v>
      </c>
      <c r="U74" s="215"/>
      <c r="V74" s="493">
        <v>6.9230769230769221E-2</v>
      </c>
      <c r="W74" s="231">
        <v>-3.8461539999999995E-2</v>
      </c>
      <c r="X74" s="493">
        <v>0.19131689999999998</v>
      </c>
      <c r="Y74" s="231">
        <v>0.192941</v>
      </c>
      <c r="Z74" s="493">
        <v>0.1236416</v>
      </c>
      <c r="AA74" s="215"/>
    </row>
    <row r="75" spans="1:27">
      <c r="A75" s="346" t="s">
        <v>263</v>
      </c>
      <c r="B75" s="347"/>
      <c r="C75" s="347"/>
      <c r="D75" s="347"/>
      <c r="E75" s="208"/>
      <c r="F75" s="348"/>
      <c r="G75" s="348"/>
      <c r="H75" s="348"/>
      <c r="I75" s="348"/>
      <c r="J75" s="349"/>
      <c r="K75" s="349"/>
      <c r="L75" s="350"/>
      <c r="M75" s="350"/>
      <c r="N75" s="350"/>
      <c r="O75" s="350"/>
      <c r="P75" s="208"/>
      <c r="Q75" s="351"/>
      <c r="R75" s="351"/>
      <c r="S75" s="351"/>
      <c r="T75" s="351"/>
      <c r="V75" s="494"/>
      <c r="W75" s="494"/>
      <c r="X75" s="494"/>
      <c r="Y75" s="494"/>
      <c r="Z75" s="494"/>
    </row>
    <row r="76" spans="1:27">
      <c r="A76" s="223" t="s">
        <v>22</v>
      </c>
      <c r="B76" s="270" t="s">
        <v>166</v>
      </c>
      <c r="C76" s="260" t="s">
        <v>270</v>
      </c>
      <c r="D76" s="225"/>
      <c r="E76" s="208"/>
      <c r="F76" s="266">
        <v>0.75</v>
      </c>
      <c r="G76" s="226" t="s">
        <v>170</v>
      </c>
      <c r="H76" s="266" t="s">
        <v>1565</v>
      </c>
      <c r="I76" s="502">
        <v>-0.34259165999999641</v>
      </c>
      <c r="J76" s="267">
        <v>479652.1650000001</v>
      </c>
      <c r="K76" s="232">
        <v>345062</v>
      </c>
      <c r="L76" s="267">
        <v>49</v>
      </c>
      <c r="M76" s="240">
        <v>5.8160805747544571E-3</v>
      </c>
      <c r="N76" s="268">
        <v>-8.7161366313309729E-2</v>
      </c>
      <c r="O76" s="418">
        <v>46265</v>
      </c>
      <c r="P76" s="208"/>
      <c r="Q76" s="492">
        <v>1.5282</v>
      </c>
      <c r="R76" s="230">
        <v>1.395</v>
      </c>
      <c r="S76" s="269">
        <v>1.575</v>
      </c>
      <c r="T76" s="230">
        <v>1.345</v>
      </c>
      <c r="V76" s="493">
        <v>5.0201433691756267E-2</v>
      </c>
      <c r="W76" s="231">
        <v>0</v>
      </c>
      <c r="X76" s="493">
        <v>1.7746999999999999E-2</v>
      </c>
      <c r="Y76" s="231">
        <v>0.1025582</v>
      </c>
      <c r="Z76" s="493">
        <v>0.25010519999999997</v>
      </c>
    </row>
    <row r="77" spans="1:27">
      <c r="A77" s="223" t="s">
        <v>1450</v>
      </c>
      <c r="B77" s="270" t="s">
        <v>166</v>
      </c>
      <c r="C77" s="260" t="s">
        <v>1470</v>
      </c>
      <c r="D77" s="225"/>
      <c r="E77" s="208"/>
      <c r="F77" s="266">
        <v>0.65</v>
      </c>
      <c r="G77" s="226" t="s">
        <v>172</v>
      </c>
      <c r="H77" s="266" t="s">
        <v>1566</v>
      </c>
      <c r="I77" s="502">
        <v>-17.886062719999998</v>
      </c>
      <c r="J77" s="267">
        <v>6439995.2649999997</v>
      </c>
      <c r="K77" s="232">
        <v>691622</v>
      </c>
      <c r="L77" s="267">
        <v>1143</v>
      </c>
      <c r="M77" s="240">
        <v>2.6655609540562914E-2</v>
      </c>
      <c r="N77" s="268">
        <v>-3.4756703078450801E-2</v>
      </c>
      <c r="O77" s="418">
        <v>46265</v>
      </c>
      <c r="P77" s="208"/>
      <c r="Q77" s="492">
        <v>10.07</v>
      </c>
      <c r="R77" s="230">
        <v>9.7200000000000006</v>
      </c>
      <c r="S77" s="269">
        <v>10.039999999999999</v>
      </c>
      <c r="T77" s="230">
        <v>8.33</v>
      </c>
      <c r="V77" s="493">
        <v>0</v>
      </c>
      <c r="W77" s="231">
        <v>-6.8930039999999998E-2</v>
      </c>
      <c r="X77" s="493" t="s">
        <v>170</v>
      </c>
      <c r="Y77" s="231" t="s">
        <v>170</v>
      </c>
      <c r="Z77" s="493" t="s">
        <v>170</v>
      </c>
    </row>
    <row r="78" spans="1:27" s="341" customFormat="1">
      <c r="A78" s="223" t="s">
        <v>424</v>
      </c>
      <c r="B78" s="270" t="s">
        <v>509</v>
      </c>
      <c r="C78" s="260" t="s">
        <v>428</v>
      </c>
      <c r="D78" s="225"/>
      <c r="E78" s="208"/>
      <c r="F78" s="266">
        <v>3</v>
      </c>
      <c r="G78" s="226" t="s">
        <v>172</v>
      </c>
      <c r="H78" s="266" t="s">
        <v>1567</v>
      </c>
      <c r="I78" s="502">
        <v>0</v>
      </c>
      <c r="J78" s="267">
        <v>56930.964999999989</v>
      </c>
      <c r="K78" s="232">
        <v>219188</v>
      </c>
      <c r="L78" s="267">
        <v>15</v>
      </c>
      <c r="M78" s="240">
        <v>9.0654402866242028E-3</v>
      </c>
      <c r="N78" s="268">
        <v>-0.22178988326848248</v>
      </c>
      <c r="O78" s="418">
        <v>46265</v>
      </c>
      <c r="P78" s="208"/>
      <c r="Q78" s="492">
        <v>0.33410000000000001</v>
      </c>
      <c r="R78" s="230">
        <v>0.26</v>
      </c>
      <c r="S78" s="269">
        <v>0.28000000000000003</v>
      </c>
      <c r="T78" s="230">
        <v>0.17</v>
      </c>
      <c r="U78" s="215"/>
      <c r="V78" s="493">
        <v>0</v>
      </c>
      <c r="W78" s="231">
        <v>0</v>
      </c>
      <c r="X78" s="493">
        <v>0.44444440000000002</v>
      </c>
      <c r="Y78" s="231">
        <v>7.3647329999999997E-2</v>
      </c>
      <c r="Z78" s="493">
        <v>-2.4928930000000002E-2</v>
      </c>
      <c r="AA78" s="215"/>
    </row>
    <row r="79" spans="1:27">
      <c r="A79" s="223" t="s">
        <v>461</v>
      </c>
      <c r="B79" s="270" t="s">
        <v>166</v>
      </c>
      <c r="C79" s="260" t="s">
        <v>657</v>
      </c>
      <c r="D79" s="225"/>
      <c r="E79" s="208"/>
      <c r="F79" s="266">
        <v>0.33</v>
      </c>
      <c r="G79" s="226" t="s">
        <v>171</v>
      </c>
      <c r="H79" s="266" t="s">
        <v>1568</v>
      </c>
      <c r="I79" s="502">
        <v>0.91377949999999819</v>
      </c>
      <c r="J79" s="267">
        <v>146028.68</v>
      </c>
      <c r="K79" s="232">
        <v>555502</v>
      </c>
      <c r="L79" s="267">
        <v>53</v>
      </c>
      <c r="M79" s="240">
        <v>1.3776290566037736E-2</v>
      </c>
      <c r="N79" s="268">
        <v>-0.55084745762711862</v>
      </c>
      <c r="O79" s="418">
        <v>46265</v>
      </c>
      <c r="P79" s="208"/>
      <c r="Q79" s="492">
        <v>0.59</v>
      </c>
      <c r="R79" s="230">
        <v>0.26500000000000001</v>
      </c>
      <c r="S79" s="269">
        <v>0.42545132280000003</v>
      </c>
      <c r="T79" s="230">
        <v>0.25</v>
      </c>
      <c r="V79" s="493">
        <v>0</v>
      </c>
      <c r="W79" s="231">
        <v>0.1153846</v>
      </c>
      <c r="X79" s="493">
        <v>-0.26666669999999998</v>
      </c>
      <c r="Y79" s="231">
        <v>-0.1240691</v>
      </c>
      <c r="Z79" s="493">
        <v>-6.60279E-2</v>
      </c>
    </row>
    <row r="80" spans="1:27">
      <c r="A80" s="223" t="s">
        <v>462</v>
      </c>
      <c r="B80" s="270" t="s">
        <v>166</v>
      </c>
      <c r="C80" s="260" t="s">
        <v>658</v>
      </c>
      <c r="D80" s="225"/>
      <c r="E80" s="208"/>
      <c r="F80" s="266">
        <v>0.33</v>
      </c>
      <c r="G80" s="226" t="s">
        <v>171</v>
      </c>
      <c r="H80" s="266" t="s">
        <v>1569</v>
      </c>
      <c r="I80" s="502">
        <v>-0.26239542999999599</v>
      </c>
      <c r="J80" s="267">
        <v>301846.73499999999</v>
      </c>
      <c r="K80" s="232">
        <v>1136781</v>
      </c>
      <c r="L80" s="267">
        <v>75</v>
      </c>
      <c r="M80" s="240">
        <v>2.0547769571136826E-2</v>
      </c>
      <c r="N80" s="268">
        <v>-0.50862068965517238</v>
      </c>
      <c r="O80" s="418">
        <v>46265</v>
      </c>
      <c r="P80" s="208"/>
      <c r="Q80" s="492">
        <v>0.57999999999999996</v>
      </c>
      <c r="R80" s="230">
        <v>0.28499999999999998</v>
      </c>
      <c r="S80" s="269">
        <v>0.47869500000000004</v>
      </c>
      <c r="T80" s="230">
        <v>0.25</v>
      </c>
      <c r="V80" s="493">
        <v>0</v>
      </c>
      <c r="W80" s="231">
        <v>-1.7543860000000001E-2</v>
      </c>
      <c r="X80" s="493">
        <v>-0.2177357</v>
      </c>
      <c r="Y80" s="231">
        <v>-0.1132175</v>
      </c>
      <c r="Z80" s="493">
        <v>-1.512492E-2</v>
      </c>
    </row>
    <row r="81" spans="1:26">
      <c r="A81" s="223" t="s">
        <v>460</v>
      </c>
      <c r="B81" s="270" t="s">
        <v>166</v>
      </c>
      <c r="C81" s="260" t="s">
        <v>1120</v>
      </c>
      <c r="D81" s="225"/>
      <c r="E81" s="208"/>
      <c r="F81" s="266">
        <v>0.33</v>
      </c>
      <c r="G81" s="226" t="s">
        <v>171</v>
      </c>
      <c r="H81" s="266" t="s">
        <v>1570</v>
      </c>
      <c r="I81" s="502">
        <v>-5.4021315000000003</v>
      </c>
      <c r="J81" s="267">
        <v>612930.34499999997</v>
      </c>
      <c r="K81" s="232">
        <v>774366</v>
      </c>
      <c r="L81" s="267">
        <v>203</v>
      </c>
      <c r="M81" s="240">
        <v>1.1422481270965337E-2</v>
      </c>
      <c r="N81" s="268">
        <v>-0.43448275862068964</v>
      </c>
      <c r="O81" s="418">
        <v>46265</v>
      </c>
      <c r="P81" s="208"/>
      <c r="Q81" s="492">
        <v>1.45</v>
      </c>
      <c r="R81" s="230">
        <v>0.82</v>
      </c>
      <c r="S81" s="269">
        <v>1.0149999999999999</v>
      </c>
      <c r="T81" s="230">
        <v>0.73499999999999999</v>
      </c>
      <c r="V81" s="493">
        <v>0</v>
      </c>
      <c r="W81" s="231">
        <v>-9.1463409999999995E-2</v>
      </c>
      <c r="X81" s="493">
        <v>-0.23530110000000001</v>
      </c>
      <c r="Y81" s="231">
        <v>-5.8047209999999995E-2</v>
      </c>
      <c r="Z81" s="493">
        <v>7.3031499999999999E-2</v>
      </c>
    </row>
    <row r="82" spans="1:26">
      <c r="A82" s="223" t="s">
        <v>726</v>
      </c>
      <c r="B82" s="270" t="s">
        <v>509</v>
      </c>
      <c r="C82" s="260" t="s">
        <v>733</v>
      </c>
      <c r="D82" s="225"/>
      <c r="E82" s="208"/>
      <c r="F82" s="266">
        <v>1.25</v>
      </c>
      <c r="G82" s="226" t="s">
        <v>171</v>
      </c>
      <c r="H82" s="266" t="s">
        <v>1571</v>
      </c>
      <c r="I82" s="502">
        <v>5.4649462599999978</v>
      </c>
      <c r="J82" s="267">
        <v>1423554.2700000003</v>
      </c>
      <c r="K82" s="232">
        <v>625168</v>
      </c>
      <c r="L82" s="267">
        <v>283</v>
      </c>
      <c r="M82" s="240">
        <v>3.4385368840579716E-2</v>
      </c>
      <c r="N82" s="268">
        <v>2.947845804988658E-2</v>
      </c>
      <c r="O82" s="418">
        <v>46265</v>
      </c>
      <c r="P82" s="208"/>
      <c r="Q82" s="492">
        <v>2.2050000000000001</v>
      </c>
      <c r="R82" s="230">
        <v>2.27</v>
      </c>
      <c r="S82" s="269">
        <v>2.5099999999999998</v>
      </c>
      <c r="T82" s="230">
        <v>1.79</v>
      </c>
      <c r="V82" s="493">
        <v>6.6079295154185022E-2</v>
      </c>
      <c r="W82" s="231">
        <v>4.4526299999999998E-2</v>
      </c>
      <c r="X82" s="493">
        <v>0.33741450000000001</v>
      </c>
      <c r="Y82" s="231">
        <v>0.25785350000000001</v>
      </c>
      <c r="Z82" s="493" t="s">
        <v>170</v>
      </c>
    </row>
    <row r="83" spans="1:26">
      <c r="A83" s="223" t="s">
        <v>569</v>
      </c>
      <c r="B83" s="270" t="s">
        <v>509</v>
      </c>
      <c r="C83" s="260" t="s">
        <v>575</v>
      </c>
      <c r="D83" s="225"/>
      <c r="E83" s="208"/>
      <c r="F83" s="266" t="s">
        <v>170</v>
      </c>
      <c r="G83" s="226" t="s">
        <v>171</v>
      </c>
      <c r="H83" s="266" t="s">
        <v>1572</v>
      </c>
      <c r="I83" s="502">
        <v>-41.216790060000065</v>
      </c>
      <c r="J83" s="267">
        <v>15062944.66</v>
      </c>
      <c r="K83" s="232">
        <v>5081416</v>
      </c>
      <c r="L83" s="267">
        <v>3795</v>
      </c>
      <c r="M83" s="240">
        <v>2.2528071818494533E-2</v>
      </c>
      <c r="N83" s="268">
        <v>-0.1412742382271468</v>
      </c>
      <c r="O83" s="418">
        <v>46265</v>
      </c>
      <c r="P83" s="208"/>
      <c r="Q83" s="492">
        <v>3.61</v>
      </c>
      <c r="R83" s="230">
        <v>3.1</v>
      </c>
      <c r="S83" s="269">
        <v>3.38</v>
      </c>
      <c r="T83" s="230">
        <v>2.65</v>
      </c>
      <c r="V83" s="493">
        <v>6.2903225806451607E-2</v>
      </c>
      <c r="W83" s="231">
        <v>-1.1981569999999999E-2</v>
      </c>
      <c r="X83" s="493">
        <v>-5.9328120000000005E-2</v>
      </c>
      <c r="Y83" s="231">
        <v>0.17202529999999999</v>
      </c>
      <c r="Z83" s="493">
        <v>4.2704359999999999E-3</v>
      </c>
    </row>
    <row r="84" spans="1:26">
      <c r="A84" s="223" t="s">
        <v>1411</v>
      </c>
      <c r="B84" s="270" t="s">
        <v>509</v>
      </c>
      <c r="C84" s="260" t="s">
        <v>1426</v>
      </c>
      <c r="D84" s="225"/>
      <c r="E84" s="208"/>
      <c r="F84" s="266">
        <v>1</v>
      </c>
      <c r="G84" s="226" t="s">
        <v>172</v>
      </c>
      <c r="H84" s="266" t="s">
        <v>1573</v>
      </c>
      <c r="I84" s="502">
        <v>412.48427590000011</v>
      </c>
      <c r="J84" s="267">
        <v>48581965.850000001</v>
      </c>
      <c r="K84" s="232">
        <v>21305366</v>
      </c>
      <c r="L84" s="267">
        <v>5771</v>
      </c>
      <c r="M84" s="240">
        <v>3.248586798218632E-2</v>
      </c>
      <c r="N84" s="268">
        <v>-1.8595041322314154E-2</v>
      </c>
      <c r="O84" s="418">
        <v>46265</v>
      </c>
      <c r="P84" s="208"/>
      <c r="Q84" s="492">
        <v>2.3231999999999999</v>
      </c>
      <c r="R84" s="230">
        <v>2.2799999999999998</v>
      </c>
      <c r="S84" s="269">
        <v>2.4500000000000002</v>
      </c>
      <c r="T84" s="230">
        <v>1.612776</v>
      </c>
      <c r="V84" s="493">
        <v>0</v>
      </c>
      <c r="W84" s="231">
        <v>2.1929820000000003E-2</v>
      </c>
      <c r="X84" s="493" t="s">
        <v>170</v>
      </c>
      <c r="Y84" s="231" t="s">
        <v>170</v>
      </c>
      <c r="Z84" s="493" t="s">
        <v>170</v>
      </c>
    </row>
    <row r="85" spans="1:26">
      <c r="A85" s="223" t="s">
        <v>478</v>
      </c>
      <c r="B85" s="270" t="s">
        <v>509</v>
      </c>
      <c r="C85" s="260" t="s">
        <v>479</v>
      </c>
      <c r="D85" s="225"/>
      <c r="E85" s="208"/>
      <c r="F85" s="266">
        <v>1.4</v>
      </c>
      <c r="G85" s="226" t="s">
        <v>171</v>
      </c>
      <c r="H85" s="266" t="s">
        <v>1574</v>
      </c>
      <c r="I85" s="502">
        <v>-78.869838139999871</v>
      </c>
      <c r="J85" s="267">
        <v>50619680.385000005</v>
      </c>
      <c r="K85" s="232">
        <v>10502885</v>
      </c>
      <c r="L85" s="267">
        <v>15870</v>
      </c>
      <c r="M85" s="240">
        <v>1.652758000515878E-2</v>
      </c>
      <c r="N85" s="268">
        <v>9.6612685261082465E-2</v>
      </c>
      <c r="O85" s="418">
        <v>46265</v>
      </c>
      <c r="P85" s="208"/>
      <c r="Q85" s="492">
        <v>4.5138999999999996</v>
      </c>
      <c r="R85" s="230">
        <v>4.95</v>
      </c>
      <c r="S85" s="269">
        <v>5.09</v>
      </c>
      <c r="T85" s="230">
        <v>3.35</v>
      </c>
      <c r="V85" s="493">
        <v>2.9494949494949498E-2</v>
      </c>
      <c r="W85" s="231">
        <v>-1.551872E-2</v>
      </c>
      <c r="X85" s="493">
        <v>0.49250689999999997</v>
      </c>
      <c r="Y85" s="231">
        <v>0.26384429999999998</v>
      </c>
      <c r="Z85" s="493">
        <v>0.1816546</v>
      </c>
    </row>
    <row r="86" spans="1:26">
      <c r="A86" s="223" t="s">
        <v>426</v>
      </c>
      <c r="B86" s="270" t="s">
        <v>509</v>
      </c>
      <c r="C86" s="260" t="s">
        <v>430</v>
      </c>
      <c r="D86" s="225"/>
      <c r="E86" s="208"/>
      <c r="F86" s="266">
        <v>1.25</v>
      </c>
      <c r="G86" s="226" t="s">
        <v>172</v>
      </c>
      <c r="H86" s="266" t="s">
        <v>1575</v>
      </c>
      <c r="I86" s="502">
        <v>-0.68961409500000626</v>
      </c>
      <c r="J86" s="267">
        <v>146803.21</v>
      </c>
      <c r="K86" s="232">
        <v>125726</v>
      </c>
      <c r="L86" s="267">
        <v>47</v>
      </c>
      <c r="M86" s="240">
        <v>4.1622685001417633E-3</v>
      </c>
      <c r="N86" s="268">
        <v>-0.10580664471715051</v>
      </c>
      <c r="O86" s="418">
        <v>46265</v>
      </c>
      <c r="P86" s="208"/>
      <c r="Q86" s="492">
        <v>1.3364</v>
      </c>
      <c r="R86" s="230">
        <v>1.1950000000000001</v>
      </c>
      <c r="S86" s="269">
        <v>1.39</v>
      </c>
      <c r="T86" s="230">
        <v>1.0900000000000001</v>
      </c>
      <c r="V86" s="493">
        <v>2.8451882845188285E-2</v>
      </c>
      <c r="W86" s="231">
        <v>-1.2552300000000001E-2</v>
      </c>
      <c r="X86" s="493">
        <v>3.7169479999999998E-2</v>
      </c>
      <c r="Y86" s="231">
        <v>0.106488</v>
      </c>
      <c r="Z86" s="493">
        <v>5.1831449999999994E-2</v>
      </c>
    </row>
    <row r="87" spans="1:26">
      <c r="A87" s="223" t="s">
        <v>1086</v>
      </c>
      <c r="B87" s="270" t="s">
        <v>509</v>
      </c>
      <c r="C87" s="260" t="s">
        <v>1093</v>
      </c>
      <c r="D87" s="225"/>
      <c r="E87" s="208"/>
      <c r="F87" s="266" t="s">
        <v>170</v>
      </c>
      <c r="G87" s="226" t="s">
        <v>171</v>
      </c>
      <c r="H87" s="266" t="s">
        <v>1576</v>
      </c>
      <c r="I87" s="502">
        <v>-0.20255491099999845</v>
      </c>
      <c r="J87" s="267">
        <v>120660.82299999997</v>
      </c>
      <c r="K87" s="232">
        <v>2153275</v>
      </c>
      <c r="L87" s="267">
        <v>66</v>
      </c>
      <c r="M87" s="240">
        <v>1.1029325685557584E-2</v>
      </c>
      <c r="N87" s="268">
        <v>-0.51541850220264318</v>
      </c>
      <c r="O87" s="418">
        <v>46265</v>
      </c>
      <c r="P87" s="208"/>
      <c r="Q87" s="492">
        <v>0.1135</v>
      </c>
      <c r="R87" s="230">
        <v>5.5E-2</v>
      </c>
      <c r="S87" s="269">
        <v>7.5999999999999998E-2</v>
      </c>
      <c r="T87" s="230">
        <v>3.9E-2</v>
      </c>
      <c r="V87" s="493">
        <v>0</v>
      </c>
      <c r="W87" s="231">
        <v>-1.8181820000000001E-2</v>
      </c>
      <c r="X87" s="493">
        <v>-0.1940298</v>
      </c>
      <c r="Y87" s="231">
        <v>6.2387320000000003E-3</v>
      </c>
      <c r="Z87" s="493">
        <v>-7.0868200000000006E-2</v>
      </c>
    </row>
    <row r="88" spans="1:26">
      <c r="A88" s="223" t="s">
        <v>586</v>
      </c>
      <c r="B88" s="270" t="s">
        <v>166</v>
      </c>
      <c r="C88" s="260" t="s">
        <v>588</v>
      </c>
      <c r="D88" s="225"/>
      <c r="E88" s="208"/>
      <c r="F88" s="266">
        <v>1.25</v>
      </c>
      <c r="G88" s="226" t="s">
        <v>172</v>
      </c>
      <c r="H88" s="266" t="s">
        <v>1577</v>
      </c>
      <c r="I88" s="502">
        <v>-36.507078745000008</v>
      </c>
      <c r="J88" s="267">
        <v>10518890.312499996</v>
      </c>
      <c r="K88" s="232">
        <v>7294588</v>
      </c>
      <c r="L88" s="267">
        <v>6712</v>
      </c>
      <c r="M88" s="240">
        <v>2.9388942536041563E-2</v>
      </c>
      <c r="N88" s="268">
        <v>-0.17608417302232371</v>
      </c>
      <c r="O88" s="418">
        <v>46265</v>
      </c>
      <c r="P88" s="208"/>
      <c r="Q88" s="492">
        <v>1.7963</v>
      </c>
      <c r="R88" s="230">
        <v>1.48</v>
      </c>
      <c r="S88" s="269">
        <v>1.99</v>
      </c>
      <c r="T88" s="230">
        <v>1.29</v>
      </c>
      <c r="V88" s="493">
        <v>4.4932432432432438E-2</v>
      </c>
      <c r="W88" s="231">
        <v>-9.1216220000000001E-2</v>
      </c>
      <c r="X88" s="493">
        <v>2.090388E-2</v>
      </c>
      <c r="Y88" s="231">
        <v>1.7725630000000003E-2</v>
      </c>
      <c r="Z88" s="493">
        <v>3.1371280000000001E-2</v>
      </c>
    </row>
    <row r="89" spans="1:26">
      <c r="A89" s="223" t="s">
        <v>594</v>
      </c>
      <c r="B89" s="270" t="s">
        <v>166</v>
      </c>
      <c r="C89" s="260" t="s">
        <v>597</v>
      </c>
      <c r="D89" s="225"/>
      <c r="E89" s="208"/>
      <c r="F89" s="266">
        <v>1.5</v>
      </c>
      <c r="G89" s="226" t="s">
        <v>171</v>
      </c>
      <c r="H89" s="266" t="s">
        <v>1578</v>
      </c>
      <c r="I89" s="502">
        <v>-49.920937200000047</v>
      </c>
      <c r="J89" s="267">
        <v>11290768.205000004</v>
      </c>
      <c r="K89" s="232">
        <v>3277860</v>
      </c>
      <c r="L89" s="267">
        <v>2322</v>
      </c>
      <c r="M89" s="240">
        <v>1.5965227025918755E-2</v>
      </c>
      <c r="N89" s="268">
        <v>1.9607843137255054E-2</v>
      </c>
      <c r="O89" s="418">
        <v>46265</v>
      </c>
      <c r="P89" s="208"/>
      <c r="Q89" s="492">
        <v>3.57</v>
      </c>
      <c r="R89" s="230">
        <v>3.64</v>
      </c>
      <c r="S89" s="269">
        <v>3.82</v>
      </c>
      <c r="T89" s="230">
        <v>3.08</v>
      </c>
      <c r="V89" s="493">
        <v>7.0995054945054939E-2</v>
      </c>
      <c r="W89" s="231">
        <v>-6.5934069999999997E-2</v>
      </c>
      <c r="X89" s="493">
        <v>9.2809150000000007E-2</v>
      </c>
      <c r="Y89" s="231">
        <v>0.1357227</v>
      </c>
      <c r="Z89" s="493">
        <v>2.6786069999999999E-2</v>
      </c>
    </row>
    <row r="90" spans="1:26">
      <c r="A90" s="223" t="s">
        <v>411</v>
      </c>
      <c r="B90" s="270" t="s">
        <v>509</v>
      </c>
      <c r="C90" s="260" t="s">
        <v>413</v>
      </c>
      <c r="D90" s="225"/>
      <c r="E90" s="208"/>
      <c r="F90" s="266">
        <v>0.75</v>
      </c>
      <c r="G90" s="226" t="s">
        <v>172</v>
      </c>
      <c r="H90" s="266" t="s">
        <v>1579</v>
      </c>
      <c r="I90" s="502">
        <v>-0.17905817999999971</v>
      </c>
      <c r="J90" s="267">
        <v>639357.23599999992</v>
      </c>
      <c r="K90" s="232">
        <v>6121200</v>
      </c>
      <c r="L90" s="267">
        <v>113</v>
      </c>
      <c r="M90" s="240">
        <v>1.703135950985615E-2</v>
      </c>
      <c r="N90" s="268">
        <v>-0.5161290322580645</v>
      </c>
      <c r="O90" s="418">
        <v>46265</v>
      </c>
      <c r="P90" s="208"/>
      <c r="Q90" s="492">
        <v>0.217</v>
      </c>
      <c r="R90" s="230">
        <v>0.105</v>
      </c>
      <c r="S90" s="269">
        <v>0.14499999999999999</v>
      </c>
      <c r="T90" s="230">
        <v>8.7499999999999994E-2</v>
      </c>
      <c r="V90" s="493">
        <v>0</v>
      </c>
      <c r="W90" s="231">
        <v>0</v>
      </c>
      <c r="X90" s="493">
        <v>-0.1923077</v>
      </c>
      <c r="Y90" s="231">
        <v>-0.1396251</v>
      </c>
      <c r="Z90" s="493">
        <v>-0.24732479999999998</v>
      </c>
    </row>
    <row r="91" spans="1:26">
      <c r="A91" s="223" t="s">
        <v>563</v>
      </c>
      <c r="B91" s="270" t="s">
        <v>509</v>
      </c>
      <c r="C91" s="260" t="s">
        <v>564</v>
      </c>
      <c r="D91" s="225"/>
      <c r="E91" s="208"/>
      <c r="F91" s="266">
        <v>1.5</v>
      </c>
      <c r="G91" s="226" t="s">
        <v>172</v>
      </c>
      <c r="H91" s="266" t="s">
        <v>1580</v>
      </c>
      <c r="I91" s="502">
        <v>-19.160394759999992</v>
      </c>
      <c r="J91" s="267">
        <v>6831364.3399999999</v>
      </c>
      <c r="K91" s="232">
        <v>2436154</v>
      </c>
      <c r="L91" s="267">
        <v>1323</v>
      </c>
      <c r="M91" s="240">
        <v>3.5654302400835072E-2</v>
      </c>
      <c r="N91" s="268">
        <v>-0.23439340400471143</v>
      </c>
      <c r="O91" s="418">
        <v>46265</v>
      </c>
      <c r="P91" s="208"/>
      <c r="Q91" s="492">
        <v>3.7355999999999998</v>
      </c>
      <c r="R91" s="230">
        <v>2.86</v>
      </c>
      <c r="S91" s="269">
        <v>3.28</v>
      </c>
      <c r="T91" s="230">
        <v>1.85</v>
      </c>
      <c r="V91" s="493">
        <v>5.2447552447552448E-2</v>
      </c>
      <c r="W91" s="231">
        <v>-4.3511230000000005E-2</v>
      </c>
      <c r="X91" s="493">
        <v>0.48328260000000001</v>
      </c>
      <c r="Y91" s="231">
        <v>0.1809423</v>
      </c>
      <c r="Z91" s="493">
        <v>7.9500840000000003E-2</v>
      </c>
    </row>
    <row r="92" spans="1:26">
      <c r="A92" s="223" t="s">
        <v>712</v>
      </c>
      <c r="B92" s="270" t="s">
        <v>509</v>
      </c>
      <c r="C92" s="260" t="s">
        <v>715</v>
      </c>
      <c r="D92" s="225"/>
      <c r="E92" s="208"/>
      <c r="F92" s="266" t="s">
        <v>170</v>
      </c>
      <c r="G92" s="226" t="s">
        <v>171</v>
      </c>
      <c r="H92" s="266" t="s">
        <v>1581</v>
      </c>
      <c r="I92" s="502">
        <v>0</v>
      </c>
      <c r="J92" s="267">
        <v>24942.748</v>
      </c>
      <c r="K92" s="232">
        <v>444680</v>
      </c>
      <c r="L92" s="267">
        <v>23</v>
      </c>
      <c r="M92" s="240">
        <v>6.0702720856656116E-4</v>
      </c>
      <c r="N92" s="268">
        <v>-0.44761904761904758</v>
      </c>
      <c r="O92" s="418">
        <v>46265</v>
      </c>
      <c r="P92" s="208"/>
      <c r="Q92" s="492">
        <v>0.105</v>
      </c>
      <c r="R92" s="230">
        <v>5.7999999999999996E-2</v>
      </c>
      <c r="S92" s="269">
        <v>7.2999999999999995E-2</v>
      </c>
      <c r="T92" s="230">
        <v>5.4000000000000006E-2</v>
      </c>
      <c r="V92" s="493">
        <v>0</v>
      </c>
      <c r="W92" s="231">
        <v>1.7543860000000001E-2</v>
      </c>
      <c r="X92" s="493">
        <v>-0.13432840000000001</v>
      </c>
      <c r="Y92" s="231">
        <v>-7.7861E-2</v>
      </c>
      <c r="Z92" s="493">
        <v>-0.34590890000000002</v>
      </c>
    </row>
    <row r="93" spans="1:26">
      <c r="A93" s="223" t="s">
        <v>542</v>
      </c>
      <c r="B93" s="270" t="s">
        <v>509</v>
      </c>
      <c r="C93" s="260" t="s">
        <v>1255</v>
      </c>
      <c r="D93" s="225"/>
      <c r="E93" s="208"/>
      <c r="F93" s="266">
        <v>1.25</v>
      </c>
      <c r="G93" s="226" t="s">
        <v>172</v>
      </c>
      <c r="H93" s="266" t="s">
        <v>1582</v>
      </c>
      <c r="I93" s="502">
        <v>-16.5966375</v>
      </c>
      <c r="J93" s="267">
        <v>9682430.6899999995</v>
      </c>
      <c r="K93" s="232">
        <v>4662832</v>
      </c>
      <c r="L93" s="267">
        <v>1613</v>
      </c>
      <c r="M93" s="240">
        <v>1.6828766298774656E-2</v>
      </c>
      <c r="N93" s="268">
        <v>4.7992164544564231E-2</v>
      </c>
      <c r="O93" s="418">
        <v>46265</v>
      </c>
      <c r="P93" s="208"/>
      <c r="Q93" s="492">
        <v>2.0419999999999998</v>
      </c>
      <c r="R93" s="230">
        <v>2.14</v>
      </c>
      <c r="S93" s="269">
        <v>2.2599999999999998</v>
      </c>
      <c r="T93" s="230">
        <v>1.61</v>
      </c>
      <c r="V93" s="493">
        <v>4.1127205607476638E-2</v>
      </c>
      <c r="W93" s="231">
        <v>-1.1473839999999999E-2</v>
      </c>
      <c r="X93" s="493">
        <v>0.13706879999999999</v>
      </c>
      <c r="Y93" s="231">
        <v>0.2804664</v>
      </c>
      <c r="Z93" s="493">
        <v>0.12170009999999999</v>
      </c>
    </row>
    <row r="94" spans="1:26">
      <c r="A94" s="346" t="s">
        <v>225</v>
      </c>
      <c r="B94" s="347"/>
      <c r="C94" s="347"/>
      <c r="D94" s="347"/>
      <c r="E94" s="208"/>
      <c r="F94" s="348"/>
      <c r="G94" s="348"/>
      <c r="H94" s="348"/>
      <c r="I94" s="348"/>
      <c r="J94" s="349"/>
      <c r="K94" s="350"/>
      <c r="L94" s="350"/>
      <c r="M94" s="350"/>
      <c r="N94" s="350"/>
      <c r="O94" s="350"/>
      <c r="P94" s="208"/>
      <c r="Q94" s="351"/>
      <c r="R94" s="351"/>
      <c r="S94" s="351"/>
      <c r="T94" s="351"/>
      <c r="V94" s="494"/>
      <c r="W94" s="494"/>
      <c r="X94" s="494"/>
      <c r="Y94" s="494"/>
      <c r="Z94" s="494"/>
    </row>
    <row r="95" spans="1:26" s="341" customFormat="1">
      <c r="A95" s="223" t="s">
        <v>249</v>
      </c>
      <c r="B95" s="270" t="s">
        <v>509</v>
      </c>
      <c r="C95" s="260" t="s">
        <v>271</v>
      </c>
      <c r="D95" s="225"/>
      <c r="E95" s="208"/>
      <c r="F95" s="266">
        <v>1.2</v>
      </c>
      <c r="G95" s="226" t="s">
        <v>171</v>
      </c>
      <c r="H95" s="266" t="s">
        <v>1583</v>
      </c>
      <c r="I95" s="502">
        <v>-4.7185045199999811</v>
      </c>
      <c r="J95" s="267">
        <v>4471406.995000001</v>
      </c>
      <c r="K95" s="232">
        <v>1783080</v>
      </c>
      <c r="L95" s="267">
        <v>830</v>
      </c>
      <c r="M95" s="240">
        <v>9.4000315232929729E-3</v>
      </c>
      <c r="N95" s="268">
        <v>-1.1627906976744318E-2</v>
      </c>
      <c r="O95" s="418">
        <v>46265</v>
      </c>
      <c r="P95" s="208"/>
      <c r="Q95" s="492">
        <v>2.58</v>
      </c>
      <c r="R95" s="230">
        <v>2.5499999999999998</v>
      </c>
      <c r="S95" s="269">
        <v>2.66</v>
      </c>
      <c r="T95" s="230">
        <v>2.2999999999999998</v>
      </c>
      <c r="U95" s="215"/>
      <c r="V95" s="493">
        <v>3.921568627450981E-2</v>
      </c>
      <c r="W95" s="231">
        <v>-1.1764710000000001E-2</v>
      </c>
      <c r="X95" s="493">
        <v>7.4304229999999999E-2</v>
      </c>
      <c r="Y95" s="231">
        <v>0.12877539999999998</v>
      </c>
      <c r="Z95" s="493">
        <v>7.2508580000000003E-2</v>
      </c>
    </row>
    <row r="96" spans="1:26">
      <c r="A96" s="456" t="s">
        <v>557</v>
      </c>
      <c r="B96" s="456"/>
      <c r="C96" s="456"/>
      <c r="D96" s="456"/>
      <c r="E96" s="208"/>
      <c r="F96" s="417"/>
      <c r="G96" s="417"/>
      <c r="H96" s="417"/>
      <c r="I96" s="503"/>
      <c r="J96" s="417"/>
      <c r="K96" s="417"/>
      <c r="L96" s="417"/>
      <c r="M96" s="417"/>
      <c r="N96" s="417"/>
      <c r="O96" s="417"/>
      <c r="P96" s="208"/>
      <c r="Q96" s="351"/>
      <c r="R96" s="351"/>
      <c r="S96" s="457"/>
      <c r="T96" s="457"/>
      <c r="V96" s="495"/>
      <c r="W96" s="495"/>
      <c r="X96" s="495"/>
      <c r="Y96" s="495"/>
      <c r="Z96" s="495"/>
    </row>
    <row r="97" spans="1:26">
      <c r="A97" s="223" t="s">
        <v>1378</v>
      </c>
      <c r="B97" s="270" t="s">
        <v>166</v>
      </c>
      <c r="C97" s="260" t="s">
        <v>1398</v>
      </c>
      <c r="D97" s="225"/>
      <c r="E97" s="208"/>
      <c r="F97" s="266">
        <v>1.39</v>
      </c>
      <c r="G97" s="226" t="s">
        <v>171</v>
      </c>
      <c r="H97" s="266" t="s">
        <v>1584</v>
      </c>
      <c r="I97" s="502">
        <v>-3.4067314099999964</v>
      </c>
      <c r="J97" s="267">
        <v>7749002.2751000002</v>
      </c>
      <c r="K97" s="232">
        <v>4347297</v>
      </c>
      <c r="L97" s="267">
        <v>934</v>
      </c>
      <c r="M97" s="240">
        <v>4.4209278155522592E-2</v>
      </c>
      <c r="N97" s="268">
        <v>-9.0999157873879244E-2</v>
      </c>
      <c r="O97" s="418">
        <v>46265</v>
      </c>
      <c r="P97" s="208"/>
      <c r="Q97" s="492">
        <v>2.0186999999999999</v>
      </c>
      <c r="R97" s="230">
        <v>1.835</v>
      </c>
      <c r="S97" s="269">
        <v>1.98</v>
      </c>
      <c r="T97" s="230">
        <v>1.71</v>
      </c>
      <c r="V97" s="493">
        <v>3.2627247956403274E-2</v>
      </c>
      <c r="W97" s="231">
        <v>-1.1735789999999999E-2</v>
      </c>
      <c r="X97" s="493" t="s">
        <v>170</v>
      </c>
      <c r="Y97" s="231" t="s">
        <v>170</v>
      </c>
      <c r="Z97" s="493" t="s">
        <v>170</v>
      </c>
    </row>
    <row r="98" spans="1:26">
      <c r="A98" s="223" t="s">
        <v>611</v>
      </c>
      <c r="B98" s="270" t="s">
        <v>166</v>
      </c>
      <c r="C98" s="260" t="s">
        <v>1256</v>
      </c>
      <c r="D98" s="225"/>
      <c r="E98" s="208"/>
      <c r="F98" s="266">
        <v>1.2087000000000001</v>
      </c>
      <c r="G98" s="226" t="s">
        <v>172</v>
      </c>
      <c r="H98" s="266" t="s">
        <v>1585</v>
      </c>
      <c r="I98" s="502">
        <v>-25.80271048000002</v>
      </c>
      <c r="J98" s="267">
        <v>20389016.914999995</v>
      </c>
      <c r="K98" s="232">
        <v>9620104</v>
      </c>
      <c r="L98" s="267">
        <v>4599</v>
      </c>
      <c r="M98" s="240">
        <v>3.0538481112858527E-2</v>
      </c>
      <c r="N98" s="268">
        <v>-6.8174923070255411E-2</v>
      </c>
      <c r="O98" s="418">
        <v>46265</v>
      </c>
      <c r="P98" s="208"/>
      <c r="Q98" s="492">
        <v>2.3073000000000001</v>
      </c>
      <c r="R98" s="230">
        <v>2.15</v>
      </c>
      <c r="S98" s="269">
        <v>2.34</v>
      </c>
      <c r="T98" s="230">
        <v>1.95</v>
      </c>
      <c r="V98" s="493">
        <v>9.3209302325581403E-2</v>
      </c>
      <c r="W98" s="231">
        <v>-2.9404149999999997E-2</v>
      </c>
      <c r="X98" s="493">
        <v>-3.7462309999999999E-2</v>
      </c>
      <c r="Y98" s="231">
        <v>9.8389589999999985E-2</v>
      </c>
      <c r="Z98" s="493">
        <v>6.4505510000000002E-2</v>
      </c>
    </row>
    <row r="99" spans="1:26">
      <c r="A99" s="223" t="s">
        <v>1262</v>
      </c>
      <c r="B99" s="270" t="s">
        <v>166</v>
      </c>
      <c r="C99" s="260" t="s">
        <v>1263</v>
      </c>
      <c r="D99" s="225"/>
      <c r="E99" s="208"/>
      <c r="F99" s="266">
        <v>1.93</v>
      </c>
      <c r="G99" s="226" t="s">
        <v>171</v>
      </c>
      <c r="H99" s="266" t="s">
        <v>1586</v>
      </c>
      <c r="I99" s="502">
        <v>-5.0986128200000227</v>
      </c>
      <c r="J99" s="267">
        <v>3971000.3825000008</v>
      </c>
      <c r="K99" s="232">
        <v>2105283</v>
      </c>
      <c r="L99" s="267">
        <v>532</v>
      </c>
      <c r="M99" s="240">
        <v>1.5584773871664053E-2</v>
      </c>
      <c r="N99" s="268">
        <v>-3.3163265306122458E-2</v>
      </c>
      <c r="O99" s="418">
        <v>46265</v>
      </c>
      <c r="P99" s="208"/>
      <c r="Q99" s="492">
        <v>1.96</v>
      </c>
      <c r="R99" s="230">
        <v>1.895</v>
      </c>
      <c r="S99" s="269">
        <v>2.0299999999999998</v>
      </c>
      <c r="T99" s="230">
        <v>1.825</v>
      </c>
      <c r="V99" s="493">
        <v>7.646437994722953E-2</v>
      </c>
      <c r="W99" s="231">
        <v>4.045641E-3</v>
      </c>
      <c r="X99" s="493">
        <v>2.5247760000000001E-2</v>
      </c>
      <c r="Y99" s="231" t="s">
        <v>170</v>
      </c>
      <c r="Z99" s="493" t="s">
        <v>170</v>
      </c>
    </row>
    <row r="100" spans="1:26">
      <c r="A100" s="223" t="s">
        <v>1148</v>
      </c>
      <c r="B100" s="270" t="s">
        <v>166</v>
      </c>
      <c r="C100" s="260" t="s">
        <v>1154</v>
      </c>
      <c r="D100" s="225"/>
      <c r="E100" s="208"/>
      <c r="F100" s="266">
        <v>0.9</v>
      </c>
      <c r="G100" s="226" t="s">
        <v>170</v>
      </c>
      <c r="H100" s="266" t="s">
        <v>1587</v>
      </c>
      <c r="I100" s="502">
        <v>-6.9140956999999288</v>
      </c>
      <c r="J100" s="267">
        <v>23684503.545000006</v>
      </c>
      <c r="K100" s="232">
        <v>12185274</v>
      </c>
      <c r="L100" s="267">
        <v>2595</v>
      </c>
      <c r="M100" s="240">
        <v>4.3977464989973271E-2</v>
      </c>
      <c r="N100" s="268">
        <v>-2.5000000000000022E-2</v>
      </c>
      <c r="O100" s="418">
        <v>46265</v>
      </c>
      <c r="P100" s="208"/>
      <c r="Q100" s="492" t="s">
        <v>170</v>
      </c>
      <c r="R100" s="230" t="s">
        <v>170</v>
      </c>
      <c r="S100" s="269">
        <v>2.0499999999999998</v>
      </c>
      <c r="T100" s="230">
        <v>1.84</v>
      </c>
      <c r="V100" s="493" t="s">
        <v>170</v>
      </c>
      <c r="W100" s="231">
        <v>-6.0191110000000006E-3</v>
      </c>
      <c r="X100" s="493">
        <v>3.5767710000000001E-2</v>
      </c>
      <c r="Y100" s="231" t="s">
        <v>170</v>
      </c>
      <c r="Z100" s="493" t="s">
        <v>170</v>
      </c>
    </row>
    <row r="101" spans="1:26">
      <c r="A101" s="223" t="s">
        <v>590</v>
      </c>
      <c r="B101" s="270" t="s">
        <v>166</v>
      </c>
      <c r="C101" s="260" t="s">
        <v>591</v>
      </c>
      <c r="D101" s="225"/>
      <c r="E101" s="208"/>
      <c r="F101" s="266">
        <v>0.88</v>
      </c>
      <c r="G101" s="226" t="s">
        <v>172</v>
      </c>
      <c r="H101" s="266" t="s">
        <v>1588</v>
      </c>
      <c r="I101" s="502">
        <v>-12.697315487499953</v>
      </c>
      <c r="J101" s="267">
        <v>25206987.642499998</v>
      </c>
      <c r="K101" s="232">
        <v>22889132</v>
      </c>
      <c r="L101" s="267">
        <v>2554</v>
      </c>
      <c r="M101" s="240">
        <v>3.1754834520660115E-2</v>
      </c>
      <c r="N101" s="268">
        <v>6.8493150684931781E-3</v>
      </c>
      <c r="O101" s="418">
        <v>46265</v>
      </c>
      <c r="P101" s="208"/>
      <c r="Q101" s="492">
        <v>1.095</v>
      </c>
      <c r="R101" s="230">
        <v>1.1025</v>
      </c>
      <c r="S101" s="269">
        <v>1.20231</v>
      </c>
      <c r="T101" s="230">
        <v>1.0149999999999999</v>
      </c>
      <c r="V101" s="493">
        <v>7.0586426303854879E-2</v>
      </c>
      <c r="W101" s="231">
        <v>-1.044745E-2</v>
      </c>
      <c r="X101" s="493">
        <v>-2.7649819999999999E-2</v>
      </c>
      <c r="Y101" s="231">
        <v>9.6591679999999999E-2</v>
      </c>
      <c r="Z101" s="493">
        <v>7.8336230000000007E-2</v>
      </c>
    </row>
    <row r="102" spans="1:26">
      <c r="A102" s="223" t="s">
        <v>1007</v>
      </c>
      <c r="B102" s="270" t="s">
        <v>166</v>
      </c>
      <c r="C102" s="260" t="s">
        <v>1008</v>
      </c>
      <c r="D102" s="225"/>
      <c r="E102" s="208"/>
      <c r="F102" s="266">
        <v>1.2</v>
      </c>
      <c r="G102" s="226" t="s">
        <v>171</v>
      </c>
      <c r="H102" s="266" t="s">
        <v>1589</v>
      </c>
      <c r="I102" s="502">
        <v>-1.6171500000000001</v>
      </c>
      <c r="J102" s="267">
        <v>4760768.9524999997</v>
      </c>
      <c r="K102" s="232">
        <v>2388455</v>
      </c>
      <c r="L102" s="267">
        <v>590</v>
      </c>
      <c r="M102" s="240">
        <v>1.8541708025003892E-2</v>
      </c>
      <c r="N102" s="268">
        <v>8.8272383354350836E-3</v>
      </c>
      <c r="O102" s="418">
        <v>46265</v>
      </c>
      <c r="P102" s="208"/>
      <c r="Q102" s="492">
        <v>1.9824999999999999</v>
      </c>
      <c r="R102" s="230">
        <v>2</v>
      </c>
      <c r="S102" s="269">
        <v>2.0699999999999998</v>
      </c>
      <c r="T102" s="230">
        <v>1.9</v>
      </c>
      <c r="V102" s="493">
        <v>7.8000000000000014E-2</v>
      </c>
      <c r="W102" s="231">
        <v>6.5162909999999996E-3</v>
      </c>
      <c r="X102" s="493">
        <v>2.6291220000000001E-2</v>
      </c>
      <c r="Y102" s="231" t="s">
        <v>170</v>
      </c>
      <c r="Z102" s="493" t="s">
        <v>170</v>
      </c>
    </row>
    <row r="103" spans="1:26">
      <c r="A103" s="346" t="s">
        <v>510</v>
      </c>
      <c r="B103" s="347"/>
      <c r="C103" s="347"/>
      <c r="D103" s="347"/>
      <c r="E103" s="208"/>
      <c r="F103" s="348"/>
      <c r="G103" s="348"/>
      <c r="H103" s="348"/>
      <c r="I103" s="348"/>
      <c r="J103" s="348"/>
      <c r="K103" s="349"/>
      <c r="L103" s="350"/>
      <c r="M103" s="350"/>
      <c r="N103" s="350"/>
      <c r="O103" s="346"/>
      <c r="P103" s="208"/>
      <c r="Q103" s="351"/>
      <c r="R103" s="351"/>
      <c r="S103" s="351"/>
      <c r="T103" s="351"/>
      <c r="V103" s="494"/>
      <c r="W103" s="494"/>
      <c r="X103" s="494"/>
      <c r="Y103" s="494"/>
      <c r="Z103" s="494"/>
    </row>
    <row r="104" spans="1:26" s="341" customFormat="1">
      <c r="A104" s="223" t="s">
        <v>1118</v>
      </c>
      <c r="B104" s="270" t="s">
        <v>166</v>
      </c>
      <c r="C104" s="260" t="s">
        <v>1119</v>
      </c>
      <c r="D104" s="225"/>
      <c r="E104" s="320"/>
      <c r="F104" s="266">
        <v>0.5</v>
      </c>
      <c r="G104" s="226" t="s">
        <v>171</v>
      </c>
      <c r="H104" s="266" t="s">
        <v>1590</v>
      </c>
      <c r="I104" s="502">
        <v>-5.5890000000000004</v>
      </c>
      <c r="J104" s="267">
        <v>6417911.1650000019</v>
      </c>
      <c r="K104" s="232">
        <v>64862</v>
      </c>
      <c r="L104" s="267">
        <v>776</v>
      </c>
      <c r="M104" s="240">
        <v>1.8949219537039777E-2</v>
      </c>
      <c r="N104" s="268">
        <v>-4.5885286783041712E-3</v>
      </c>
      <c r="O104" s="418">
        <v>46265</v>
      </c>
      <c r="P104" s="208"/>
      <c r="Q104" s="492">
        <v>100.25</v>
      </c>
      <c r="R104" s="230">
        <v>101.7</v>
      </c>
      <c r="S104" s="269">
        <v>103.39</v>
      </c>
      <c r="T104" s="230">
        <v>96</v>
      </c>
      <c r="U104" s="215"/>
      <c r="V104" s="493">
        <v>7.3591494591937076E-2</v>
      </c>
      <c r="W104" s="231">
        <v>-9.3948509999999992E-3</v>
      </c>
      <c r="X104" s="493">
        <v>4.9506240000000007E-2</v>
      </c>
      <c r="Y104" s="231" t="s">
        <v>170</v>
      </c>
      <c r="Z104" s="493" t="s">
        <v>170</v>
      </c>
    </row>
    <row r="105" spans="1:26" s="341" customFormat="1">
      <c r="A105" s="223" t="s">
        <v>531</v>
      </c>
      <c r="B105" s="270" t="s">
        <v>166</v>
      </c>
      <c r="C105" s="260" t="s">
        <v>532</v>
      </c>
      <c r="D105" s="225"/>
      <c r="E105" s="320"/>
      <c r="F105" s="266">
        <v>0.96</v>
      </c>
      <c r="G105" s="226" t="s">
        <v>171</v>
      </c>
      <c r="H105" s="266" t="s">
        <v>1591</v>
      </c>
      <c r="I105" s="502">
        <v>44.69758743000007</v>
      </c>
      <c r="J105" s="267">
        <v>67548552.797499999</v>
      </c>
      <c r="K105" s="232">
        <v>33247788</v>
      </c>
      <c r="L105" s="267">
        <v>9156</v>
      </c>
      <c r="M105" s="240">
        <v>4.9860161798030649E-2</v>
      </c>
      <c r="N105" s="268">
        <v>2.7072842399162411E-2</v>
      </c>
      <c r="O105" s="418">
        <v>46265</v>
      </c>
      <c r="P105" s="208"/>
      <c r="Q105" s="492">
        <v>2.0057</v>
      </c>
      <c r="R105" s="230">
        <v>2.06</v>
      </c>
      <c r="S105" s="269">
        <v>2.09</v>
      </c>
      <c r="T105" s="230">
        <v>1.93</v>
      </c>
      <c r="U105" s="215"/>
      <c r="V105" s="493">
        <v>7.4757281553398044E-2</v>
      </c>
      <c r="W105" s="231">
        <v>-2.5210070000000001E-2</v>
      </c>
      <c r="X105" s="493">
        <v>4.9052470000000001E-2</v>
      </c>
      <c r="Y105" s="231">
        <v>8.4801059999999998E-2</v>
      </c>
      <c r="Z105" s="493">
        <v>7.6146950000000005E-2</v>
      </c>
    </row>
    <row r="106" spans="1:26" s="249" customFormat="1">
      <c r="A106" s="223" t="s">
        <v>587</v>
      </c>
      <c r="B106" s="270" t="s">
        <v>166</v>
      </c>
      <c r="C106" s="260" t="s">
        <v>705</v>
      </c>
      <c r="D106" s="225"/>
      <c r="E106" s="320"/>
      <c r="F106" s="266">
        <v>1.03</v>
      </c>
      <c r="G106" s="226" t="s">
        <v>172</v>
      </c>
      <c r="H106" s="266" t="s">
        <v>1592</v>
      </c>
      <c r="I106" s="502">
        <v>9.5839999999999995E-2</v>
      </c>
      <c r="J106" s="267">
        <v>31135897.685000002</v>
      </c>
      <c r="K106" s="232">
        <v>19681690</v>
      </c>
      <c r="L106" s="267">
        <v>4413</v>
      </c>
      <c r="M106" s="240">
        <v>5.8261101165749798E-2</v>
      </c>
      <c r="N106" s="268">
        <v>-0.25425308785830814</v>
      </c>
      <c r="O106" s="418">
        <v>46265</v>
      </c>
      <c r="P106" s="208"/>
      <c r="Q106" s="492">
        <v>2.1455000000000002</v>
      </c>
      <c r="R106" s="230">
        <v>1.6</v>
      </c>
      <c r="S106" s="269">
        <v>1.9750000000000001</v>
      </c>
      <c r="T106" s="230">
        <v>1.4</v>
      </c>
      <c r="U106" s="215"/>
      <c r="V106" s="493">
        <v>9.5687500000000009E-2</v>
      </c>
      <c r="W106" s="231">
        <v>1.2500000000000001E-2</v>
      </c>
      <c r="X106" s="493">
        <v>-9.4791799999999996E-2</v>
      </c>
      <c r="Y106" s="231">
        <v>-5.2277169999999999E-5</v>
      </c>
      <c r="Z106" s="493">
        <v>3.5841930000000001E-2</v>
      </c>
    </row>
    <row r="107" spans="1:26" s="341" customFormat="1">
      <c r="A107" s="223" t="s">
        <v>1061</v>
      </c>
      <c r="B107" s="270" t="s">
        <v>166</v>
      </c>
      <c r="C107" s="260" t="s">
        <v>1062</v>
      </c>
      <c r="D107" s="225"/>
      <c r="E107" s="208"/>
      <c r="F107" s="266" t="s">
        <v>170</v>
      </c>
      <c r="G107" s="226" t="s">
        <v>171</v>
      </c>
      <c r="H107" s="266" t="s">
        <v>1593</v>
      </c>
      <c r="I107" s="502">
        <v>-3.0283250999999942</v>
      </c>
      <c r="J107" s="267">
        <v>5574380.2400000002</v>
      </c>
      <c r="K107" s="232">
        <v>3287432</v>
      </c>
      <c r="L107" s="267">
        <v>1086</v>
      </c>
      <c r="M107" s="240">
        <v>2.1655647566139621E-2</v>
      </c>
      <c r="N107" s="268">
        <v>-0.32964377582040683</v>
      </c>
      <c r="O107" s="418">
        <v>46265</v>
      </c>
      <c r="P107" s="208"/>
      <c r="Q107" s="492">
        <v>2.5657999999999999</v>
      </c>
      <c r="R107" s="230">
        <v>1.72</v>
      </c>
      <c r="S107" s="269">
        <v>2.0299999999999998</v>
      </c>
      <c r="T107" s="230">
        <v>1.36</v>
      </c>
      <c r="U107" s="215"/>
      <c r="V107" s="493">
        <v>6.1279069767441866E-2</v>
      </c>
      <c r="W107" s="231">
        <v>-2.3255810000000002E-2</v>
      </c>
      <c r="X107" s="493">
        <v>-8.4274559999999998E-2</v>
      </c>
      <c r="Y107" s="231" t="s">
        <v>170</v>
      </c>
      <c r="Z107" s="493" t="s">
        <v>170</v>
      </c>
    </row>
    <row r="108" spans="1:26" s="249" customFormat="1">
      <c r="A108" s="223" t="s">
        <v>448</v>
      </c>
      <c r="B108" s="270" t="s">
        <v>166</v>
      </c>
      <c r="C108" s="260" t="s">
        <v>707</v>
      </c>
      <c r="D108" s="225"/>
      <c r="E108" s="208"/>
      <c r="F108" s="266">
        <v>0.86</v>
      </c>
      <c r="G108" s="226" t="s">
        <v>171</v>
      </c>
      <c r="H108" s="266" t="s">
        <v>1594</v>
      </c>
      <c r="I108" s="502">
        <v>-195.62583229500007</v>
      </c>
      <c r="J108" s="267">
        <v>130013478.12250002</v>
      </c>
      <c r="K108" s="232">
        <v>73009045</v>
      </c>
      <c r="L108" s="267">
        <v>28249</v>
      </c>
      <c r="M108" s="240">
        <v>6.0746581313718892E-2</v>
      </c>
      <c r="N108" s="268">
        <v>-4.8308937403207297E-2</v>
      </c>
      <c r="O108" s="418">
        <v>46265</v>
      </c>
      <c r="P108" s="208"/>
      <c r="Q108" s="492">
        <v>2.0017</v>
      </c>
      <c r="R108" s="230">
        <v>1.905</v>
      </c>
      <c r="S108" s="269">
        <v>2.02</v>
      </c>
      <c r="T108" s="230">
        <v>1.62</v>
      </c>
      <c r="U108" s="215"/>
      <c r="V108" s="493">
        <v>8.4199475065616786E-2</v>
      </c>
      <c r="W108" s="231">
        <v>-7.8740160000000003E-2</v>
      </c>
      <c r="X108" s="493">
        <v>-4.1430949999999994E-2</v>
      </c>
      <c r="Y108" s="231">
        <v>3.224921E-2</v>
      </c>
      <c r="Z108" s="493">
        <v>4.4308930000000003E-2</v>
      </c>
    </row>
    <row r="109" spans="1:26" s="249" customFormat="1">
      <c r="A109" s="223" t="s">
        <v>1286</v>
      </c>
      <c r="B109" s="270" t="s">
        <v>166</v>
      </c>
      <c r="C109" s="260" t="s">
        <v>1291</v>
      </c>
      <c r="D109" s="225"/>
      <c r="E109" s="208"/>
      <c r="F109" s="266">
        <v>0.95</v>
      </c>
      <c r="G109" s="226" t="s">
        <v>171</v>
      </c>
      <c r="H109" s="266" t="s">
        <v>1595</v>
      </c>
      <c r="I109" s="502">
        <v>-8.7196992800000306</v>
      </c>
      <c r="J109" s="267">
        <v>13190630.524999999</v>
      </c>
      <c r="K109" s="232">
        <v>6687369</v>
      </c>
      <c r="L109" s="267">
        <v>1521</v>
      </c>
      <c r="M109" s="240">
        <v>3.0776804230150022E-2</v>
      </c>
      <c r="N109" s="268">
        <v>-9.4909835656131758E-4</v>
      </c>
      <c r="O109" s="418">
        <v>46265</v>
      </c>
      <c r="P109" s="208"/>
      <c r="Q109" s="492">
        <v>2.0019</v>
      </c>
      <c r="R109" s="230">
        <v>2</v>
      </c>
      <c r="S109" s="269">
        <v>2.04</v>
      </c>
      <c r="T109" s="230">
        <v>1.9</v>
      </c>
      <c r="U109" s="215"/>
      <c r="V109" s="493">
        <v>7.8761499999999998E-2</v>
      </c>
      <c r="W109" s="231">
        <v>-1.3217909999999999E-2</v>
      </c>
      <c r="X109" s="493">
        <v>3.9664020000000001E-2</v>
      </c>
      <c r="Y109" s="231" t="s">
        <v>170</v>
      </c>
      <c r="Z109" s="493" t="s">
        <v>170</v>
      </c>
    </row>
    <row r="110" spans="1:26">
      <c r="A110" s="223" t="s">
        <v>655</v>
      </c>
      <c r="B110" s="270" t="s">
        <v>166</v>
      </c>
      <c r="C110" s="260" t="s">
        <v>854</v>
      </c>
      <c r="D110" s="225"/>
      <c r="E110" s="208"/>
      <c r="F110" s="266">
        <v>0.85</v>
      </c>
      <c r="G110" s="226" t="s">
        <v>170</v>
      </c>
      <c r="H110" s="266" t="s">
        <v>1596</v>
      </c>
      <c r="I110" s="502">
        <v>-5.4948857499999999</v>
      </c>
      <c r="J110" s="267">
        <v>2548430.3149999999</v>
      </c>
      <c r="K110" s="232">
        <v>523235</v>
      </c>
      <c r="L110" s="267">
        <v>797</v>
      </c>
      <c r="M110" s="240">
        <v>5.9752176201641263E-2</v>
      </c>
      <c r="N110" s="268">
        <v>-0.10144440712126301</v>
      </c>
      <c r="O110" s="418">
        <v>46265</v>
      </c>
      <c r="P110" s="208"/>
      <c r="Q110" s="492">
        <v>5.9539999999999997</v>
      </c>
      <c r="R110" s="230">
        <v>5.35</v>
      </c>
      <c r="S110" s="269">
        <v>5.94</v>
      </c>
      <c r="T110" s="230">
        <v>4.1900000000000004</v>
      </c>
      <c r="V110" s="493">
        <v>0.11345794392523365</v>
      </c>
      <c r="W110" s="231">
        <v>-0.1001929</v>
      </c>
      <c r="X110" s="493">
        <v>-0.1039057</v>
      </c>
      <c r="Y110" s="231">
        <v>7.3776679999999997E-2</v>
      </c>
      <c r="Z110" s="493">
        <v>4.8133039999999995E-2</v>
      </c>
    </row>
    <row r="111" spans="1:26">
      <c r="A111" s="346" t="s">
        <v>511</v>
      </c>
      <c r="B111" s="346"/>
      <c r="C111" s="346"/>
      <c r="D111" s="346"/>
      <c r="E111" s="208"/>
      <c r="F111" s="346"/>
      <c r="G111" s="346"/>
      <c r="H111" s="346"/>
      <c r="I111" s="346"/>
      <c r="J111" s="346"/>
      <c r="K111" s="346"/>
      <c r="L111" s="346"/>
      <c r="M111" s="346"/>
      <c r="N111" s="346"/>
      <c r="O111" s="346"/>
      <c r="P111" s="208"/>
      <c r="Q111" s="346"/>
      <c r="R111" s="346"/>
      <c r="S111" s="346"/>
      <c r="T111" s="346"/>
      <c r="U111" s="346"/>
      <c r="V111" s="346"/>
      <c r="W111" s="496"/>
      <c r="X111" s="496"/>
      <c r="Y111" s="496"/>
      <c r="Z111" s="496"/>
    </row>
    <row r="112" spans="1:26" s="341" customFormat="1">
      <c r="A112" s="223" t="s">
        <v>169</v>
      </c>
      <c r="B112" s="270" t="s">
        <v>83</v>
      </c>
      <c r="C112" s="224" t="s">
        <v>341</v>
      </c>
      <c r="D112" s="225"/>
      <c r="E112" s="208"/>
      <c r="F112" s="266" t="s">
        <v>170</v>
      </c>
      <c r="G112" s="226" t="s">
        <v>170</v>
      </c>
      <c r="H112" s="266" t="s">
        <v>170</v>
      </c>
      <c r="I112" s="226" t="s">
        <v>170</v>
      </c>
      <c r="J112" s="267">
        <v>0</v>
      </c>
      <c r="K112" s="232">
        <v>0</v>
      </c>
      <c r="L112" s="267">
        <v>0</v>
      </c>
      <c r="M112" s="240" t="s">
        <v>170</v>
      </c>
      <c r="N112" s="268" t="s">
        <v>170</v>
      </c>
      <c r="O112" s="240" t="s">
        <v>170</v>
      </c>
      <c r="P112" s="208"/>
      <c r="Q112" s="269"/>
      <c r="R112" s="230">
        <v>122136.5474841543</v>
      </c>
      <c r="S112" s="269">
        <v>127306.99889905223</v>
      </c>
      <c r="T112" s="230">
        <v>113530.65970252859</v>
      </c>
      <c r="U112" s="215"/>
      <c r="V112" s="269" t="s">
        <v>170</v>
      </c>
      <c r="W112" s="231">
        <v>-2.5781187208102383E-2</v>
      </c>
      <c r="X112" s="493">
        <v>2.6843476139915633E-2</v>
      </c>
      <c r="Y112" s="231" t="s">
        <v>170</v>
      </c>
      <c r="Z112" s="493" t="s">
        <v>170</v>
      </c>
    </row>
    <row r="113" spans="1:26">
      <c r="A113" s="223" t="s">
        <v>175</v>
      </c>
      <c r="B113" s="270" t="s">
        <v>83</v>
      </c>
      <c r="C113" s="224" t="s">
        <v>384</v>
      </c>
      <c r="D113" s="225"/>
      <c r="E113" s="208"/>
      <c r="F113" s="266" t="s">
        <v>170</v>
      </c>
      <c r="G113" s="226" t="s">
        <v>170</v>
      </c>
      <c r="H113" s="266" t="s">
        <v>170</v>
      </c>
      <c r="I113" s="226" t="s">
        <v>170</v>
      </c>
      <c r="J113" s="267">
        <v>0</v>
      </c>
      <c r="K113" s="232">
        <v>0</v>
      </c>
      <c r="L113" s="267">
        <v>0</v>
      </c>
      <c r="M113" s="240" t="s">
        <v>170</v>
      </c>
      <c r="N113" s="268" t="s">
        <v>170</v>
      </c>
      <c r="O113" s="240" t="s">
        <v>170</v>
      </c>
      <c r="P113" s="208"/>
      <c r="Q113" s="269"/>
      <c r="R113" s="230">
        <v>12012.063151128326</v>
      </c>
      <c r="S113" s="269">
        <v>13901.023556900154</v>
      </c>
      <c r="T113" s="230">
        <v>11138.14721999625</v>
      </c>
      <c r="V113" s="269" t="s">
        <v>170</v>
      </c>
      <c r="W113" s="231">
        <v>-3.3394014280951477E-2</v>
      </c>
      <c r="X113" s="493">
        <v>-6.74397403277604E-2</v>
      </c>
      <c r="Y113" s="231">
        <v>0.11398726176245555</v>
      </c>
      <c r="Z113" s="493">
        <v>7.6838347460676637E-2</v>
      </c>
    </row>
    <row r="114" spans="1:26">
      <c r="A114" s="223" t="s">
        <v>186</v>
      </c>
      <c r="B114" s="270" t="s">
        <v>83</v>
      </c>
      <c r="C114" s="224" t="s">
        <v>342</v>
      </c>
      <c r="D114" s="225"/>
      <c r="E114" s="208"/>
      <c r="F114" s="266" t="s">
        <v>170</v>
      </c>
      <c r="G114" s="226" t="s">
        <v>170</v>
      </c>
      <c r="H114" s="266" t="s">
        <v>170</v>
      </c>
      <c r="I114" s="226" t="s">
        <v>170</v>
      </c>
      <c r="J114" s="267">
        <v>0</v>
      </c>
      <c r="K114" s="232">
        <v>0</v>
      </c>
      <c r="L114" s="267">
        <v>0</v>
      </c>
      <c r="M114" s="240" t="s">
        <v>170</v>
      </c>
      <c r="N114" s="268" t="s">
        <v>170</v>
      </c>
      <c r="O114" s="240" t="s">
        <v>170</v>
      </c>
      <c r="P114" s="208"/>
      <c r="Q114" s="269"/>
      <c r="R114" s="230">
        <v>73371.169507913321</v>
      </c>
      <c r="S114" s="269">
        <v>89518.724769186287</v>
      </c>
      <c r="T114" s="230">
        <v>69874.964272129946</v>
      </c>
      <c r="V114" s="269" t="s">
        <v>170</v>
      </c>
      <c r="W114" s="231">
        <v>-1.5841525920051211E-2</v>
      </c>
      <c r="X114" s="493">
        <v>-0.1433558580176226</v>
      </c>
      <c r="Y114" s="231">
        <v>0.10412287856224145</v>
      </c>
      <c r="Z114" s="493">
        <v>2.1778646791826839E-2</v>
      </c>
    </row>
    <row r="115" spans="1:26">
      <c r="A115" s="223" t="s">
        <v>187</v>
      </c>
      <c r="B115" s="270" t="s">
        <v>83</v>
      </c>
      <c r="C115" s="224" t="s">
        <v>343</v>
      </c>
      <c r="D115" s="225"/>
      <c r="E115" s="208"/>
      <c r="F115" s="266" t="s">
        <v>170</v>
      </c>
      <c r="G115" s="226" t="s">
        <v>170</v>
      </c>
      <c r="H115" s="266" t="s">
        <v>170</v>
      </c>
      <c r="I115" s="226" t="s">
        <v>170</v>
      </c>
      <c r="J115" s="267">
        <v>0</v>
      </c>
      <c r="K115" s="232">
        <v>0</v>
      </c>
      <c r="L115" s="267">
        <v>0</v>
      </c>
      <c r="M115" s="240" t="s">
        <v>170</v>
      </c>
      <c r="N115" s="268" t="s">
        <v>170</v>
      </c>
      <c r="O115" s="240" t="s">
        <v>170</v>
      </c>
      <c r="P115" s="208"/>
      <c r="Q115" s="269"/>
      <c r="R115" s="230">
        <v>893.53007562224423</v>
      </c>
      <c r="S115" s="269">
        <v>936.26025054240586</v>
      </c>
      <c r="T115" s="230">
        <v>830.8225652510697</v>
      </c>
      <c r="V115" s="269" t="s">
        <v>170</v>
      </c>
      <c r="W115" s="231">
        <v>-2.0616199589604946E-2</v>
      </c>
      <c r="X115" s="493">
        <v>7.9648180837189553E-2</v>
      </c>
      <c r="Y115" s="231">
        <v>9.4429621397503993E-2</v>
      </c>
      <c r="Z115" s="493">
        <v>2.9753561652599236E-2</v>
      </c>
    </row>
    <row r="116" spans="1:26">
      <c r="A116" s="223" t="s">
        <v>178</v>
      </c>
      <c r="B116" s="270" t="s">
        <v>83</v>
      </c>
      <c r="C116" s="224" t="s">
        <v>339</v>
      </c>
      <c r="D116" s="225"/>
      <c r="E116" s="208"/>
      <c r="F116" s="266" t="s">
        <v>170</v>
      </c>
      <c r="G116" s="226" t="s">
        <v>170</v>
      </c>
      <c r="H116" s="266" t="s">
        <v>170</v>
      </c>
      <c r="I116" s="226" t="s">
        <v>170</v>
      </c>
      <c r="J116" s="267">
        <v>0</v>
      </c>
      <c r="K116" s="232">
        <v>0</v>
      </c>
      <c r="L116" s="267">
        <v>0</v>
      </c>
      <c r="M116" s="240" t="s">
        <v>170</v>
      </c>
      <c r="N116" s="268" t="s">
        <v>170</v>
      </c>
      <c r="O116" s="240" t="s">
        <v>170</v>
      </c>
      <c r="P116" s="208"/>
      <c r="Q116" s="269"/>
      <c r="R116" s="230">
        <v>169.84172000000001</v>
      </c>
      <c r="S116" s="269">
        <v>0</v>
      </c>
      <c r="T116" s="230">
        <v>0</v>
      </c>
      <c r="V116" s="269" t="s">
        <v>170</v>
      </c>
      <c r="W116" s="231" t="s">
        <v>170</v>
      </c>
      <c r="X116" s="493" t="s">
        <v>170</v>
      </c>
      <c r="Y116" s="231">
        <v>0.10984629388536082</v>
      </c>
      <c r="Z116" s="493">
        <v>0.13093048578576072</v>
      </c>
    </row>
    <row r="117" spans="1:26">
      <c r="A117" s="223" t="s">
        <v>179</v>
      </c>
      <c r="B117" s="270" t="s">
        <v>83</v>
      </c>
      <c r="C117" s="224" t="s">
        <v>340</v>
      </c>
      <c r="D117" s="225"/>
      <c r="E117" s="208"/>
      <c r="F117" s="266" t="s">
        <v>170</v>
      </c>
      <c r="G117" s="226" t="s">
        <v>170</v>
      </c>
      <c r="H117" s="266" t="s">
        <v>170</v>
      </c>
      <c r="I117" s="226" t="s">
        <v>170</v>
      </c>
      <c r="J117" s="267">
        <v>0</v>
      </c>
      <c r="K117" s="232">
        <v>0</v>
      </c>
      <c r="L117" s="267">
        <v>0</v>
      </c>
      <c r="M117" s="240" t="s">
        <v>170</v>
      </c>
      <c r="N117" s="268" t="s">
        <v>170</v>
      </c>
      <c r="O117" s="240" t="s">
        <v>170</v>
      </c>
      <c r="P117" s="208"/>
      <c r="Q117" s="269"/>
      <c r="R117" s="230">
        <v>3564</v>
      </c>
      <c r="S117" s="269">
        <v>0</v>
      </c>
      <c r="T117" s="230">
        <v>0</v>
      </c>
      <c r="V117" s="269" t="s">
        <v>170</v>
      </c>
      <c r="W117" s="231" t="s">
        <v>170</v>
      </c>
      <c r="X117" s="493" t="s">
        <v>170</v>
      </c>
      <c r="Y117" s="231">
        <v>-0.51371826075576676</v>
      </c>
      <c r="Z117" s="493">
        <v>0</v>
      </c>
    </row>
    <row r="118" spans="1:26">
      <c r="A118" s="271"/>
      <c r="B118" s="238"/>
      <c r="C118" s="233"/>
      <c r="D118" s="233"/>
      <c r="E118" s="208"/>
      <c r="F118" s="375"/>
      <c r="G118" s="375"/>
      <c r="H118" s="375"/>
      <c r="I118" s="375"/>
      <c r="P118" s="208"/>
    </row>
    <row r="119" spans="1:26">
      <c r="A119" s="490" t="s">
        <v>512</v>
      </c>
      <c r="B119" s="490"/>
      <c r="C119" s="490"/>
      <c r="D119" s="490"/>
      <c r="E119" s="490"/>
      <c r="F119" s="490"/>
      <c r="G119" s="490"/>
      <c r="H119" s="490"/>
      <c r="I119" s="490"/>
      <c r="J119" s="490"/>
      <c r="K119" s="490"/>
      <c r="L119" s="490"/>
      <c r="M119" s="490"/>
      <c r="N119" s="490"/>
      <c r="O119" s="490"/>
      <c r="P119" s="490"/>
      <c r="Q119" s="490"/>
      <c r="R119" s="490"/>
      <c r="S119" s="490"/>
      <c r="T119" s="490"/>
      <c r="U119" s="490"/>
      <c r="V119" s="490"/>
      <c r="W119" s="490"/>
      <c r="X119" s="490"/>
      <c r="Y119" s="490"/>
      <c r="Z119" s="490"/>
    </row>
    <row r="120" spans="1:26" ht="3" customHeight="1">
      <c r="A120" s="458"/>
      <c r="B120" s="458"/>
      <c r="C120" s="458"/>
      <c r="D120" s="458"/>
      <c r="E120" s="458"/>
      <c r="F120" s="458"/>
      <c r="G120" s="458"/>
      <c r="H120" s="458"/>
      <c r="I120" s="458"/>
      <c r="J120" s="458"/>
      <c r="K120" s="458"/>
      <c r="L120" s="458"/>
      <c r="M120" s="458"/>
      <c r="N120" s="458"/>
      <c r="O120" s="458"/>
      <c r="P120" s="458"/>
      <c r="Q120" s="458"/>
      <c r="R120" s="458"/>
      <c r="S120" s="458"/>
      <c r="T120" s="458"/>
      <c r="U120" s="458"/>
      <c r="V120" s="458"/>
      <c r="W120" s="458"/>
      <c r="X120" s="458"/>
      <c r="Y120" s="458"/>
      <c r="Z120" s="458"/>
    </row>
    <row r="121" spans="1:26" ht="18" customHeight="1">
      <c r="A121" s="234" t="s">
        <v>1597</v>
      </c>
      <c r="C121" s="235"/>
      <c r="D121" s="236"/>
      <c r="E121" s="262"/>
    </row>
    <row r="122" spans="1:26">
      <c r="A122" s="431" t="s">
        <v>1598</v>
      </c>
    </row>
    <row r="123" spans="1:26">
      <c r="A123" s="431" t="s">
        <v>513</v>
      </c>
    </row>
    <row r="163" spans="1:26">
      <c r="A163" s="375"/>
      <c r="B163" s="375"/>
      <c r="C163" s="375"/>
      <c r="D163" s="250"/>
      <c r="E163" s="263"/>
      <c r="F163" s="375"/>
      <c r="G163" s="375"/>
      <c r="H163" s="375"/>
      <c r="I163" s="375"/>
      <c r="J163" s="375"/>
      <c r="K163" s="375"/>
      <c r="L163" s="375"/>
      <c r="N163" s="375"/>
      <c r="O163" s="375"/>
      <c r="P163" s="375"/>
      <c r="Q163" s="215"/>
      <c r="S163" s="215"/>
      <c r="V163" s="215"/>
      <c r="X163" s="215"/>
      <c r="Z163" s="215"/>
    </row>
    <row r="164" spans="1:26">
      <c r="A164" s="375"/>
      <c r="B164" s="375"/>
      <c r="C164" s="375"/>
      <c r="D164" s="250"/>
      <c r="E164" s="263"/>
      <c r="F164" s="375"/>
      <c r="G164" s="375"/>
      <c r="H164" s="375"/>
      <c r="I164" s="375"/>
      <c r="J164" s="375"/>
      <c r="K164" s="375"/>
      <c r="L164" s="375"/>
      <c r="N164" s="375"/>
      <c r="O164" s="375"/>
      <c r="P164" s="375"/>
      <c r="Q164" s="215"/>
      <c r="S164" s="215"/>
      <c r="V164" s="215"/>
      <c r="X164" s="215"/>
      <c r="Z164" s="215"/>
    </row>
    <row r="165" spans="1:26">
      <c r="A165" s="375"/>
      <c r="B165" s="375"/>
      <c r="C165" s="375"/>
      <c r="D165" s="250"/>
      <c r="E165" s="263"/>
      <c r="F165" s="375"/>
      <c r="G165" s="375"/>
      <c r="H165" s="375"/>
      <c r="I165" s="375"/>
      <c r="J165" s="375"/>
      <c r="K165" s="375"/>
      <c r="L165" s="375"/>
      <c r="N165" s="375"/>
      <c r="O165" s="375"/>
      <c r="P165" s="375"/>
      <c r="Q165" s="215"/>
      <c r="S165" s="215"/>
      <c r="V165" s="215"/>
      <c r="X165" s="215"/>
      <c r="Z165" s="215"/>
    </row>
    <row r="166" spans="1:26">
      <c r="A166" s="375"/>
      <c r="B166" s="233"/>
      <c r="C166" s="233"/>
      <c r="D166" s="251"/>
      <c r="E166" s="264"/>
      <c r="F166" s="375"/>
      <c r="G166" s="375"/>
      <c r="H166" s="375"/>
      <c r="I166" s="375"/>
      <c r="J166" s="375"/>
      <c r="K166" s="375"/>
      <c r="L166" s="375"/>
      <c r="N166" s="375"/>
      <c r="O166" s="375"/>
      <c r="P166" s="375"/>
      <c r="Q166" s="215"/>
      <c r="S166" s="215"/>
      <c r="V166" s="215"/>
      <c r="X166" s="215"/>
      <c r="Z166" s="215"/>
    </row>
    <row r="167" spans="1:26">
      <c r="A167" s="235"/>
      <c r="B167" s="235"/>
      <c r="C167" s="235"/>
      <c r="D167" s="236"/>
      <c r="E167" s="262"/>
      <c r="Q167" s="215"/>
      <c r="S167" s="215"/>
      <c r="V167" s="215"/>
      <c r="X167" s="215"/>
      <c r="Z167" s="215"/>
    </row>
    <row r="168" spans="1:26">
      <c r="A168" s="235"/>
      <c r="B168" s="235"/>
      <c r="C168" s="235"/>
      <c r="D168" s="236"/>
      <c r="E168" s="262"/>
      <c r="Q168" s="215"/>
      <c r="S168" s="215"/>
      <c r="V168" s="215"/>
      <c r="X168" s="215"/>
      <c r="Z168" s="215"/>
    </row>
    <row r="169" spans="1:26">
      <c r="A169" s="235"/>
      <c r="B169" s="235"/>
      <c r="C169" s="235"/>
      <c r="D169" s="236"/>
      <c r="E169" s="262"/>
      <c r="Q169" s="215"/>
      <c r="S169" s="215"/>
      <c r="V169" s="215"/>
      <c r="X169" s="215"/>
      <c r="Z169" s="215"/>
    </row>
    <row r="170" spans="1:26">
      <c r="A170" s="235"/>
      <c r="B170" s="235"/>
      <c r="C170" s="235"/>
      <c r="D170" s="236"/>
      <c r="E170" s="262"/>
      <c r="Q170" s="215"/>
      <c r="S170" s="215"/>
      <c r="V170" s="215"/>
      <c r="X170" s="215"/>
      <c r="Z170" s="215"/>
    </row>
    <row r="171" spans="1:26">
      <c r="A171" s="235"/>
      <c r="B171" s="236"/>
      <c r="C171" s="235"/>
      <c r="D171" s="236"/>
      <c r="E171" s="262"/>
      <c r="Q171" s="215"/>
      <c r="S171" s="215"/>
      <c r="V171" s="215"/>
      <c r="X171" s="215"/>
      <c r="Z171" s="215"/>
    </row>
    <row r="172" spans="1:26">
      <c r="A172" s="236"/>
      <c r="B172" s="236"/>
      <c r="C172" s="235"/>
      <c r="D172" s="236"/>
      <c r="E172" s="262"/>
      <c r="Q172" s="215"/>
      <c r="S172" s="215"/>
      <c r="V172" s="215"/>
      <c r="X172" s="215"/>
      <c r="Z172" s="215"/>
    </row>
    <row r="173" spans="1:26">
      <c r="A173" s="236"/>
      <c r="B173" s="235"/>
      <c r="C173" s="252"/>
      <c r="D173" s="253"/>
      <c r="E173" s="265"/>
      <c r="Q173" s="215"/>
      <c r="S173" s="215"/>
      <c r="V173" s="215"/>
      <c r="X173" s="215"/>
      <c r="Z173" s="215"/>
    </row>
    <row r="174" spans="1:26">
      <c r="A174" s="235"/>
      <c r="B174" s="235"/>
      <c r="C174" s="235"/>
      <c r="D174" s="236"/>
      <c r="E174" s="262"/>
      <c r="Q174" s="215"/>
      <c r="S174" s="215"/>
      <c r="V174" s="215"/>
      <c r="X174" s="215"/>
      <c r="Z174" s="215"/>
    </row>
    <row r="175" spans="1:26">
      <c r="A175" s="235"/>
      <c r="B175" s="235"/>
      <c r="C175" s="235"/>
      <c r="D175" s="236"/>
      <c r="E175" s="262"/>
      <c r="Q175" s="215"/>
      <c r="S175" s="215"/>
      <c r="V175" s="215"/>
      <c r="X175" s="215"/>
      <c r="Z175" s="215"/>
    </row>
    <row r="176" spans="1:26">
      <c r="A176" s="235"/>
      <c r="B176" s="235"/>
      <c r="C176" s="235"/>
      <c r="D176" s="236"/>
      <c r="E176" s="262"/>
      <c r="Q176" s="215"/>
      <c r="S176" s="215"/>
      <c r="V176" s="215"/>
      <c r="X176" s="215"/>
      <c r="Z176" s="215"/>
    </row>
    <row r="177" spans="1:26">
      <c r="A177" s="235"/>
      <c r="B177" s="235"/>
      <c r="C177" s="235"/>
      <c r="D177" s="236"/>
      <c r="E177" s="262"/>
      <c r="Q177" s="215"/>
      <c r="S177" s="215"/>
      <c r="V177" s="215"/>
      <c r="X177" s="215"/>
      <c r="Z177" s="215"/>
    </row>
    <row r="178" spans="1:26">
      <c r="A178" s="235"/>
      <c r="B178" s="235"/>
      <c r="C178" s="235"/>
      <c r="D178" s="236"/>
      <c r="E178" s="262"/>
      <c r="Q178" s="215"/>
      <c r="S178" s="215"/>
      <c r="V178" s="215"/>
      <c r="X178" s="215"/>
      <c r="Z178" s="215"/>
    </row>
    <row r="179" spans="1:26">
      <c r="A179" s="235"/>
      <c r="B179" s="236"/>
      <c r="C179" s="235"/>
      <c r="D179" s="236"/>
      <c r="E179" s="262"/>
      <c r="Q179" s="215"/>
      <c r="S179" s="215"/>
      <c r="V179" s="215"/>
      <c r="X179" s="215"/>
      <c r="Z179" s="215"/>
    </row>
    <row r="180" spans="1:26">
      <c r="A180" s="236"/>
      <c r="B180" s="236"/>
      <c r="C180" s="235"/>
      <c r="D180" s="236"/>
      <c r="E180" s="262"/>
      <c r="Q180" s="215"/>
      <c r="S180" s="215"/>
      <c r="V180" s="215"/>
      <c r="X180" s="215"/>
      <c r="Z180" s="215"/>
    </row>
    <row r="181" spans="1:26">
      <c r="A181" s="236"/>
      <c r="B181" s="235"/>
      <c r="C181" s="235"/>
      <c r="D181" s="236"/>
      <c r="E181" s="262"/>
      <c r="Q181" s="215"/>
      <c r="S181" s="215"/>
      <c r="V181" s="215"/>
      <c r="X181" s="215"/>
      <c r="Z181" s="215"/>
    </row>
    <row r="182" spans="1:26">
      <c r="A182" s="235"/>
      <c r="B182" s="235"/>
      <c r="C182" s="235"/>
      <c r="D182" s="236"/>
      <c r="E182" s="262"/>
      <c r="Q182" s="215"/>
      <c r="S182" s="215"/>
      <c r="V182" s="215"/>
      <c r="X182" s="215"/>
      <c r="Z182" s="215"/>
    </row>
    <row r="183" spans="1:26">
      <c r="A183" s="235"/>
      <c r="B183" s="235"/>
      <c r="C183" s="235"/>
      <c r="D183" s="236"/>
      <c r="E183" s="262"/>
      <c r="Q183" s="215"/>
      <c r="S183" s="215"/>
      <c r="V183" s="215"/>
      <c r="X183" s="215"/>
      <c r="Z183" s="215"/>
    </row>
    <row r="184" spans="1:26">
      <c r="A184" s="235"/>
      <c r="B184" s="235"/>
      <c r="C184" s="235"/>
      <c r="D184" s="236"/>
      <c r="E184" s="262"/>
      <c r="Q184" s="215"/>
      <c r="S184" s="215"/>
      <c r="V184" s="215"/>
      <c r="X184" s="215"/>
      <c r="Z184" s="215"/>
    </row>
    <row r="185" spans="1:26">
      <c r="A185" s="235"/>
      <c r="B185" s="235"/>
      <c r="C185" s="235"/>
      <c r="D185" s="236"/>
      <c r="E185" s="262"/>
      <c r="Q185" s="215"/>
      <c r="S185" s="215"/>
      <c r="V185" s="215"/>
      <c r="X185" s="215"/>
      <c r="Z185" s="215"/>
    </row>
    <row r="186" spans="1:26">
      <c r="A186" s="235"/>
      <c r="B186" s="235"/>
      <c r="C186" s="235"/>
      <c r="D186" s="236"/>
      <c r="E186" s="262"/>
      <c r="Q186" s="215"/>
      <c r="S186" s="215"/>
      <c r="V186" s="215"/>
      <c r="X186" s="215"/>
      <c r="Z186" s="215"/>
    </row>
    <row r="187" spans="1:26">
      <c r="A187" s="235"/>
      <c r="B187" s="236"/>
      <c r="C187" s="235"/>
      <c r="D187" s="236"/>
      <c r="E187" s="262"/>
      <c r="Q187" s="215"/>
      <c r="S187" s="215"/>
      <c r="V187" s="215"/>
      <c r="X187" s="215"/>
      <c r="Z187" s="215"/>
    </row>
    <row r="188" spans="1:26">
      <c r="A188" s="236"/>
      <c r="B188" s="236"/>
      <c r="C188" s="235"/>
      <c r="D188" s="236"/>
      <c r="E188" s="262"/>
      <c r="Q188" s="215"/>
      <c r="S188" s="215"/>
      <c r="V188" s="215"/>
      <c r="X188" s="215"/>
      <c r="Z188" s="215"/>
    </row>
    <row r="189" spans="1:26">
      <c r="A189" s="236"/>
      <c r="B189" s="235"/>
      <c r="C189" s="235"/>
      <c r="D189" s="236"/>
      <c r="E189" s="262"/>
      <c r="Q189" s="215"/>
      <c r="S189" s="215"/>
      <c r="V189" s="215"/>
      <c r="X189" s="215"/>
      <c r="Z189" s="215"/>
    </row>
    <row r="190" spans="1:26">
      <c r="A190" s="235"/>
      <c r="B190" s="235"/>
      <c r="C190" s="235"/>
      <c r="D190" s="236"/>
      <c r="E190" s="262"/>
      <c r="Q190" s="215"/>
      <c r="S190" s="215"/>
      <c r="V190" s="215"/>
      <c r="X190" s="215"/>
      <c r="Z190" s="215"/>
    </row>
    <row r="191" spans="1:26">
      <c r="A191" s="235"/>
      <c r="B191" s="235"/>
      <c r="C191" s="235"/>
      <c r="D191" s="236"/>
      <c r="E191" s="262"/>
      <c r="Q191" s="215"/>
      <c r="S191" s="215"/>
      <c r="V191" s="215"/>
      <c r="X191" s="215"/>
      <c r="Z191" s="215"/>
    </row>
    <row r="192" spans="1:26">
      <c r="A192" s="235"/>
      <c r="B192" s="235"/>
      <c r="C192" s="235"/>
      <c r="D192" s="236"/>
      <c r="E192" s="262"/>
      <c r="Q192" s="215"/>
      <c r="S192" s="215"/>
      <c r="V192" s="215"/>
      <c r="X192" s="215"/>
      <c r="Z192" s="215"/>
    </row>
    <row r="193" spans="1:26">
      <c r="A193" s="235"/>
      <c r="B193" s="235"/>
      <c r="C193" s="235"/>
      <c r="D193" s="236"/>
      <c r="E193" s="262"/>
      <c r="Q193" s="215"/>
      <c r="S193" s="215"/>
      <c r="V193" s="215"/>
      <c r="X193" s="215"/>
      <c r="Z193" s="215"/>
    </row>
    <row r="194" spans="1:26">
      <c r="A194" s="235"/>
      <c r="B194" s="235"/>
      <c r="C194" s="235"/>
      <c r="D194" s="236"/>
      <c r="E194" s="262"/>
      <c r="Q194" s="215"/>
      <c r="S194" s="215"/>
      <c r="V194" s="215"/>
      <c r="X194" s="215"/>
      <c r="Z194" s="215"/>
    </row>
    <row r="195" spans="1:26">
      <c r="A195" s="236"/>
      <c r="B195" s="236"/>
      <c r="C195" s="235"/>
      <c r="D195" s="236"/>
      <c r="E195" s="262"/>
      <c r="Q195" s="215"/>
      <c r="S195" s="215"/>
      <c r="V195" s="215"/>
      <c r="X195" s="215"/>
      <c r="Z195" s="215"/>
    </row>
    <row r="196" spans="1:26">
      <c r="A196" s="236"/>
      <c r="B196" s="235"/>
      <c r="C196" s="235"/>
      <c r="D196" s="236"/>
      <c r="E196" s="262"/>
      <c r="Q196" s="215"/>
      <c r="S196" s="215"/>
      <c r="V196" s="215"/>
      <c r="X196" s="215"/>
      <c r="Z196" s="215"/>
    </row>
    <row r="197" spans="1:26">
      <c r="A197" s="235"/>
      <c r="B197" s="235"/>
      <c r="C197" s="235"/>
      <c r="D197" s="236"/>
      <c r="E197" s="262"/>
      <c r="Q197" s="215"/>
      <c r="S197" s="215"/>
      <c r="V197" s="215"/>
      <c r="X197" s="215"/>
      <c r="Z197" s="215"/>
    </row>
    <row r="198" spans="1:26">
      <c r="A198" s="235"/>
      <c r="B198" s="235"/>
      <c r="C198" s="235"/>
      <c r="D198" s="236"/>
      <c r="E198" s="262"/>
      <c r="Q198" s="215"/>
      <c r="S198" s="215"/>
      <c r="V198" s="215"/>
      <c r="X198" s="215"/>
      <c r="Z198" s="215"/>
    </row>
    <row r="199" spans="1:26">
      <c r="A199" s="235"/>
      <c r="B199" s="235"/>
      <c r="C199" s="235"/>
      <c r="D199" s="236"/>
      <c r="E199" s="262"/>
      <c r="Q199" s="215"/>
      <c r="S199" s="215"/>
      <c r="V199" s="215"/>
      <c r="X199" s="215"/>
      <c r="Z199" s="215"/>
    </row>
    <row r="200" spans="1:26">
      <c r="A200" s="235"/>
      <c r="B200" s="235"/>
      <c r="C200" s="235"/>
      <c r="D200" s="236"/>
      <c r="E200" s="262"/>
      <c r="Q200" s="215"/>
      <c r="S200" s="215"/>
      <c r="V200" s="215"/>
      <c r="X200" s="215"/>
      <c r="Z200" s="215"/>
    </row>
    <row r="201" spans="1:26">
      <c r="A201" s="235"/>
      <c r="B201" s="235"/>
      <c r="C201" s="235"/>
      <c r="D201" s="236"/>
      <c r="E201" s="262"/>
      <c r="Q201" s="215"/>
      <c r="S201" s="215"/>
      <c r="V201" s="215"/>
      <c r="X201" s="215"/>
      <c r="Z201" s="215"/>
    </row>
    <row r="202" spans="1:26">
      <c r="A202" s="235"/>
      <c r="B202" s="236"/>
      <c r="C202" s="235"/>
      <c r="D202" s="236"/>
      <c r="E202" s="262"/>
      <c r="Q202" s="215"/>
      <c r="S202" s="215"/>
      <c r="V202" s="215"/>
      <c r="X202" s="215"/>
      <c r="Z202" s="215"/>
    </row>
    <row r="203" spans="1:26">
      <c r="A203" s="236"/>
      <c r="B203" s="236"/>
      <c r="C203" s="235"/>
      <c r="D203" s="236"/>
      <c r="E203" s="262"/>
      <c r="Q203" s="215"/>
      <c r="S203" s="215"/>
      <c r="V203" s="215"/>
      <c r="X203" s="215"/>
      <c r="Z203" s="215"/>
    </row>
    <row r="204" spans="1:26">
      <c r="A204" s="236"/>
      <c r="B204" s="235"/>
      <c r="C204" s="235"/>
      <c r="D204" s="236"/>
      <c r="E204" s="262"/>
      <c r="Q204" s="215"/>
      <c r="S204" s="215"/>
      <c r="V204" s="215"/>
      <c r="X204" s="215"/>
      <c r="Z204" s="215"/>
    </row>
    <row r="205" spans="1:26">
      <c r="A205" s="235"/>
      <c r="B205" s="235"/>
      <c r="C205" s="235"/>
      <c r="D205" s="236"/>
      <c r="E205" s="262"/>
      <c r="Q205" s="215"/>
      <c r="S205" s="215"/>
      <c r="V205" s="215"/>
      <c r="X205" s="215"/>
      <c r="Z205" s="215"/>
    </row>
    <row r="206" spans="1:26">
      <c r="A206" s="235"/>
      <c r="B206" s="235"/>
      <c r="C206" s="235"/>
      <c r="D206" s="236"/>
      <c r="E206" s="262"/>
      <c r="Q206" s="215"/>
      <c r="S206" s="215"/>
      <c r="V206" s="215"/>
      <c r="X206" s="215"/>
      <c r="Z206" s="215"/>
    </row>
    <row r="207" spans="1:26">
      <c r="A207" s="235"/>
      <c r="B207" s="235"/>
      <c r="C207" s="235"/>
      <c r="D207" s="236"/>
      <c r="E207" s="262"/>
      <c r="Q207" s="215"/>
      <c r="S207" s="215"/>
      <c r="V207" s="215"/>
      <c r="X207" s="215"/>
      <c r="Z207" s="215"/>
    </row>
    <row r="208" spans="1:26">
      <c r="A208" s="235"/>
      <c r="B208" s="235"/>
      <c r="C208" s="235"/>
      <c r="D208" s="236"/>
      <c r="E208" s="262"/>
      <c r="Q208" s="215"/>
      <c r="S208" s="215"/>
      <c r="V208" s="215"/>
      <c r="X208" s="215"/>
      <c r="Z208" s="215"/>
    </row>
    <row r="209" spans="1:26">
      <c r="A209" s="235"/>
      <c r="C209" s="235"/>
      <c r="D209" s="236"/>
      <c r="E209" s="262"/>
      <c r="Q209" s="215"/>
      <c r="S209" s="215"/>
      <c r="V209" s="215"/>
      <c r="X209" s="215"/>
      <c r="Z209" s="215"/>
    </row>
    <row r="210" spans="1:26">
      <c r="C210" s="235"/>
      <c r="D210" s="236"/>
      <c r="E210" s="262"/>
      <c r="Q210" s="215"/>
      <c r="S210" s="215"/>
      <c r="V210" s="215"/>
      <c r="X210" s="215"/>
      <c r="Z210" s="215"/>
    </row>
    <row r="211" spans="1:26">
      <c r="C211" s="235"/>
      <c r="D211" s="236"/>
      <c r="E211" s="262"/>
      <c r="Q211" s="215"/>
      <c r="S211" s="215"/>
      <c r="V211" s="215"/>
      <c r="X211" s="215"/>
      <c r="Z211" s="215"/>
    </row>
    <row r="212" spans="1:26">
      <c r="C212" s="235"/>
      <c r="D212" s="236"/>
      <c r="E212" s="262"/>
      <c r="Q212" s="215"/>
      <c r="S212" s="215"/>
      <c r="V212" s="215"/>
      <c r="X212" s="215"/>
      <c r="Z212" s="215"/>
    </row>
  </sheetData>
  <autoFilter ref="A10:Z117" xr:uid="{00000000-0009-0000-0000-000011000000}">
    <filterColumn colId="2" showButton="0"/>
  </autoFilter>
  <printOptions horizontalCentered="1"/>
  <pageMargins left="0.19685039370078741" right="0.19685039370078741" top="0.19685039370078741" bottom="0.19685039370078741" header="0" footer="0.19685039370078741"/>
  <pageSetup paperSize="9" scale="57" fitToHeight="4" pageOrder="overThenDown" orientation="landscape" r:id="rId1"/>
  <headerFooter alignWithMargins="0"/>
  <rowBreaks count="2" manualBreakCount="2">
    <brk id="41" max="25" man="1"/>
    <brk id="82" max="2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5">
    <tabColor rgb="FF99CCFF"/>
    <pageSetUpPr fitToPage="1"/>
  </sheetPr>
  <dimension ref="A1:Y156"/>
  <sheetViews>
    <sheetView view="pageBreakPreview" zoomScaleNormal="100" zoomScaleSheetLayoutView="100" workbookViewId="0">
      <selection activeCell="D54" sqref="D54"/>
    </sheetView>
  </sheetViews>
  <sheetFormatPr defaultColWidth="9" defaultRowHeight="14"/>
  <cols>
    <col min="1" max="1" width="9" style="215" customWidth="1"/>
    <col min="2" max="2" width="8.08203125" style="215" customWidth="1"/>
    <col min="3" max="3" width="11" style="215" customWidth="1"/>
    <col min="4" max="4" width="30.58203125" style="213" customWidth="1"/>
    <col min="5" max="5" width="0.5" style="213" customWidth="1"/>
    <col min="6" max="6" width="10.58203125" style="215" customWidth="1"/>
    <col min="7" max="7" width="8.08203125" style="215" customWidth="1"/>
    <col min="8" max="8" width="11.58203125" style="215" customWidth="1"/>
    <col min="9" max="9" width="10.58203125" style="215" customWidth="1"/>
    <col min="10" max="10" width="8.5" style="215" customWidth="1"/>
    <col min="11" max="11" width="6.58203125" style="215" bestFit="1" customWidth="1"/>
    <col min="12" max="12" width="0.58203125" style="238" customWidth="1"/>
    <col min="13" max="13" width="11.58203125" style="215" bestFit="1" customWidth="1"/>
    <col min="14" max="14" width="11" style="215" customWidth="1"/>
    <col min="15" max="15" width="9.08203125" style="215" bestFit="1" customWidth="1"/>
    <col min="16" max="16" width="0.5" style="215" customWidth="1"/>
    <col min="17" max="17" width="10.08203125" style="215" customWidth="1"/>
    <col min="18" max="21" width="9.08203125" style="215" bestFit="1" customWidth="1"/>
    <col min="22" max="16384" width="9" style="215"/>
  </cols>
  <sheetData>
    <row r="1" spans="1:25" s="248" customFormat="1">
      <c r="A1" s="325"/>
      <c r="B1" s="325"/>
      <c r="C1" s="325"/>
      <c r="D1" s="339"/>
      <c r="E1" s="325"/>
      <c r="F1" s="325"/>
      <c r="G1" s="325"/>
      <c r="H1" s="325"/>
      <c r="I1" s="325"/>
      <c r="J1" s="325"/>
      <c r="K1" s="325"/>
      <c r="L1" s="325"/>
      <c r="M1" s="325"/>
      <c r="N1" s="325"/>
      <c r="O1" s="325"/>
      <c r="P1" s="325"/>
      <c r="Q1" s="325"/>
      <c r="R1" s="325"/>
      <c r="S1" s="325"/>
      <c r="T1" s="325"/>
      <c r="U1" s="325"/>
    </row>
    <row r="2" spans="1:25" s="248" customFormat="1">
      <c r="A2" s="325"/>
      <c r="B2" s="325"/>
      <c r="C2" s="325"/>
      <c r="D2" s="339"/>
      <c r="E2" s="325"/>
      <c r="F2" s="325"/>
      <c r="G2" s="325"/>
      <c r="H2" s="325"/>
      <c r="I2" s="325"/>
      <c r="J2" s="325"/>
      <c r="K2" s="325"/>
      <c r="L2" s="325"/>
      <c r="M2" s="325"/>
      <c r="N2" s="325"/>
      <c r="O2" s="325"/>
      <c r="P2" s="325"/>
      <c r="Q2" s="325"/>
      <c r="R2" s="325"/>
      <c r="S2" s="325"/>
      <c r="T2" s="325"/>
      <c r="U2" s="325"/>
    </row>
    <row r="3" spans="1:25" s="248" customFormat="1" ht="14.9" customHeight="1">
      <c r="A3" s="325"/>
      <c r="B3" s="325"/>
      <c r="C3" s="325"/>
      <c r="D3" s="340"/>
      <c r="E3" s="340"/>
      <c r="F3" s="340"/>
      <c r="G3" s="340"/>
      <c r="H3" s="340"/>
      <c r="I3" s="340"/>
      <c r="J3" s="325"/>
      <c r="K3" s="325"/>
      <c r="L3" s="325"/>
      <c r="M3" s="325"/>
      <c r="N3" s="325"/>
      <c r="O3" s="325"/>
      <c r="P3" s="325"/>
      <c r="Q3" s="325"/>
      <c r="R3" s="325"/>
      <c r="S3" s="325"/>
      <c r="T3" s="325"/>
      <c r="U3" s="325"/>
    </row>
    <row r="4" spans="1:25" s="248" customFormat="1" ht="14.9" customHeight="1">
      <c r="A4" s="325"/>
      <c r="B4" s="325"/>
      <c r="C4" s="325"/>
      <c r="D4" s="340"/>
      <c r="E4" s="340"/>
      <c r="F4" s="340"/>
      <c r="G4" s="340"/>
      <c r="H4" s="340"/>
      <c r="I4" s="340"/>
      <c r="J4" s="325"/>
      <c r="K4" s="325"/>
      <c r="L4" s="325"/>
      <c r="M4" s="325"/>
      <c r="N4" s="325"/>
      <c r="O4" s="325"/>
      <c r="P4" s="325"/>
      <c r="Q4" s="325"/>
      <c r="R4" s="325"/>
      <c r="S4" s="325"/>
      <c r="T4" s="325"/>
      <c r="U4" s="325"/>
    </row>
    <row r="5" spans="1:25" s="248" customFormat="1" ht="14.9" customHeight="1">
      <c r="A5" s="325"/>
      <c r="B5" s="325"/>
      <c r="C5" s="325"/>
      <c r="D5" s="340"/>
      <c r="E5" s="340"/>
      <c r="F5" s="340"/>
      <c r="G5" s="340"/>
      <c r="H5" s="340"/>
      <c r="I5" s="340"/>
      <c r="J5" s="325"/>
      <c r="K5" s="325"/>
      <c r="L5" s="325"/>
      <c r="M5" s="325"/>
      <c r="N5" s="325"/>
      <c r="O5" s="325"/>
      <c r="P5" s="325"/>
      <c r="Q5" s="325"/>
      <c r="R5" s="325"/>
      <c r="S5" s="325"/>
      <c r="T5" s="325"/>
      <c r="U5" s="325"/>
    </row>
    <row r="6" spans="1:25" ht="11.25" customHeight="1">
      <c r="A6" s="325"/>
      <c r="B6" s="325"/>
      <c r="C6" s="325"/>
      <c r="D6" s="340"/>
      <c r="E6" s="340"/>
      <c r="F6" s="340"/>
      <c r="G6" s="340"/>
      <c r="H6" s="340"/>
      <c r="I6" s="340"/>
      <c r="J6" s="325"/>
      <c r="K6" s="325"/>
      <c r="L6" s="325"/>
      <c r="M6" s="325"/>
      <c r="N6" s="325"/>
      <c r="O6" s="325"/>
      <c r="P6" s="325"/>
      <c r="Q6" s="325"/>
      <c r="R6" s="325"/>
      <c r="S6" s="325"/>
      <c r="T6" s="325"/>
      <c r="U6" s="325"/>
    </row>
    <row r="7" spans="1:25" ht="11.25" customHeight="1">
      <c r="A7" s="325"/>
      <c r="B7" s="325"/>
      <c r="C7" s="325"/>
      <c r="D7" s="339"/>
      <c r="E7" s="325"/>
      <c r="F7" s="325"/>
      <c r="G7" s="325"/>
      <c r="H7" s="325"/>
      <c r="I7" s="325"/>
      <c r="J7" s="325"/>
      <c r="K7" s="325"/>
      <c r="L7" s="325"/>
      <c r="M7" s="325"/>
      <c r="N7" s="325"/>
      <c r="O7" s="325"/>
      <c r="P7" s="325"/>
      <c r="Q7" s="325"/>
      <c r="R7" s="325"/>
      <c r="S7" s="325"/>
      <c r="T7" s="325"/>
      <c r="U7" s="325"/>
    </row>
    <row r="8" spans="1:25" ht="11.25" customHeight="1">
      <c r="A8" s="325"/>
      <c r="B8" s="325"/>
      <c r="C8" s="325"/>
      <c r="D8" s="339"/>
      <c r="E8" s="325"/>
      <c r="F8" s="325"/>
      <c r="G8" s="325"/>
      <c r="H8" s="325"/>
      <c r="I8" s="325"/>
      <c r="J8" s="325"/>
      <c r="K8" s="325"/>
      <c r="L8" s="325"/>
      <c r="M8" s="325"/>
      <c r="N8" s="325"/>
      <c r="O8" s="325"/>
      <c r="P8" s="325"/>
      <c r="Q8" s="325"/>
      <c r="R8" s="391"/>
      <c r="S8" s="325"/>
      <c r="T8" s="325"/>
      <c r="U8" s="325"/>
    </row>
    <row r="9" spans="1:25" s="208" customFormat="1" ht="18" customHeight="1">
      <c r="A9" s="197" t="s">
        <v>1599</v>
      </c>
      <c r="L9" s="459"/>
      <c r="U9" s="200" t="s">
        <v>1502</v>
      </c>
    </row>
    <row r="10" spans="1:25" s="337" customFormat="1" ht="18">
      <c r="A10" s="336" t="s">
        <v>514</v>
      </c>
      <c r="E10" s="208"/>
      <c r="F10" s="336" t="s">
        <v>487</v>
      </c>
      <c r="L10" s="462"/>
      <c r="M10" s="336" t="s">
        <v>488</v>
      </c>
      <c r="P10" s="208"/>
      <c r="Q10" s="336" t="s">
        <v>489</v>
      </c>
      <c r="V10" s="338"/>
      <c r="W10" s="338"/>
      <c r="X10" s="338"/>
      <c r="Y10" s="338"/>
    </row>
    <row r="11" spans="1:25" ht="47.25" customHeight="1">
      <c r="A11" s="218" t="s">
        <v>490</v>
      </c>
      <c r="B11" s="218" t="s">
        <v>86</v>
      </c>
      <c r="C11" s="531" t="s">
        <v>492</v>
      </c>
      <c r="D11" s="532"/>
      <c r="E11" s="208"/>
      <c r="F11" s="219" t="s">
        <v>495</v>
      </c>
      <c r="G11" s="219" t="s">
        <v>515</v>
      </c>
      <c r="H11" s="219" t="s">
        <v>497</v>
      </c>
      <c r="I11" s="219" t="s">
        <v>498</v>
      </c>
      <c r="J11" s="219" t="s">
        <v>516</v>
      </c>
      <c r="K11" s="220" t="s">
        <v>499</v>
      </c>
      <c r="L11" s="221"/>
      <c r="M11" s="219" t="s">
        <v>168</v>
      </c>
      <c r="N11" s="219" t="s">
        <v>502</v>
      </c>
      <c r="O11" s="219" t="s">
        <v>503</v>
      </c>
      <c r="P11" s="208"/>
      <c r="Q11" s="222" t="s">
        <v>504</v>
      </c>
      <c r="R11" s="222" t="s">
        <v>505</v>
      </c>
      <c r="S11" s="222" t="s">
        <v>506</v>
      </c>
      <c r="T11" s="222" t="s">
        <v>507</v>
      </c>
      <c r="U11" s="222" t="s">
        <v>508</v>
      </c>
    </row>
    <row r="12" spans="1:25" s="335" customFormat="1">
      <c r="A12" s="323" t="s">
        <v>204</v>
      </c>
      <c r="B12" s="324"/>
      <c r="C12" s="324"/>
      <c r="D12" s="324"/>
      <c r="E12" s="208"/>
      <c r="F12" s="333"/>
      <c r="G12" s="324"/>
      <c r="H12" s="324"/>
      <c r="I12" s="324"/>
      <c r="J12" s="324"/>
      <c r="K12" s="324"/>
      <c r="L12" s="463"/>
      <c r="M12" s="331"/>
      <c r="N12" s="331"/>
      <c r="O12" s="331"/>
      <c r="P12" s="208"/>
      <c r="Q12" s="334"/>
      <c r="R12" s="331"/>
      <c r="S12" s="331"/>
      <c r="T12" s="331"/>
      <c r="U12" s="324"/>
    </row>
    <row r="13" spans="1:25">
      <c r="A13" s="223" t="s">
        <v>856</v>
      </c>
      <c r="B13" s="254" t="s">
        <v>1267</v>
      </c>
      <c r="C13" s="224" t="s">
        <v>857</v>
      </c>
      <c r="D13" s="225"/>
      <c r="E13" s="208"/>
      <c r="F13" s="517">
        <v>768.54556437999997</v>
      </c>
      <c r="G13" s="502">
        <v>-13.4</v>
      </c>
      <c r="H13" s="256">
        <v>31550370.040079989</v>
      </c>
      <c r="I13" s="227">
        <v>37825785</v>
      </c>
      <c r="J13" s="256">
        <v>37142</v>
      </c>
      <c r="K13" s="228">
        <v>4.105204883399758E-2</v>
      </c>
      <c r="L13" s="229"/>
      <c r="M13" s="257">
        <v>0.86</v>
      </c>
      <c r="N13" s="230">
        <v>1.2649999999999999</v>
      </c>
      <c r="O13" s="257">
        <v>0.77500000000000002</v>
      </c>
      <c r="P13" s="208"/>
      <c r="Q13" s="231">
        <v>9.883720930232559E-2</v>
      </c>
      <c r="R13" s="258">
        <v>-1.7142859999999999E-2</v>
      </c>
      <c r="S13" s="231">
        <v>-0.23472229999999999</v>
      </c>
      <c r="T13" s="258">
        <v>2.3283079999999998E-2</v>
      </c>
      <c r="U13" s="231">
        <v>-0.1070063</v>
      </c>
    </row>
    <row r="14" spans="1:25" ht="13.5" customHeight="1">
      <c r="A14" s="223" t="s">
        <v>192</v>
      </c>
      <c r="B14" s="254" t="s">
        <v>282</v>
      </c>
      <c r="C14" s="224" t="s">
        <v>274</v>
      </c>
      <c r="D14" s="225"/>
      <c r="E14" s="208"/>
      <c r="F14" s="517">
        <v>173.62442369999999</v>
      </c>
      <c r="G14" s="502">
        <v>0</v>
      </c>
      <c r="H14" s="256">
        <v>47653.450000000004</v>
      </c>
      <c r="I14" s="227">
        <v>12102</v>
      </c>
      <c r="J14" s="256">
        <v>28</v>
      </c>
      <c r="K14" s="228">
        <v>2.7446282604997354E-4</v>
      </c>
      <c r="L14" s="229"/>
      <c r="M14" s="257">
        <v>3.9</v>
      </c>
      <c r="N14" s="230">
        <v>4.2</v>
      </c>
      <c r="O14" s="257">
        <v>3</v>
      </c>
      <c r="P14" s="208"/>
      <c r="Q14" s="231">
        <v>0</v>
      </c>
      <c r="R14" s="258">
        <v>0</v>
      </c>
      <c r="S14" s="231">
        <v>0.21875</v>
      </c>
      <c r="T14" s="258">
        <v>0.46021869999999998</v>
      </c>
      <c r="U14" s="231">
        <v>0.25042510000000001</v>
      </c>
    </row>
    <row r="15" spans="1:25">
      <c r="A15" s="223" t="s">
        <v>100</v>
      </c>
      <c r="B15" s="254" t="s">
        <v>1267</v>
      </c>
      <c r="C15" s="224" t="s">
        <v>275</v>
      </c>
      <c r="D15" s="225"/>
      <c r="E15" s="208"/>
      <c r="F15" s="517">
        <v>1015.5075945999999</v>
      </c>
      <c r="G15" s="502">
        <v>-131.93</v>
      </c>
      <c r="H15" s="256">
        <v>95268130.78779994</v>
      </c>
      <c r="I15" s="227">
        <v>20624238</v>
      </c>
      <c r="J15" s="256">
        <v>63479</v>
      </c>
      <c r="K15" s="228">
        <v>9.3813311977568495E-2</v>
      </c>
      <c r="L15" s="229"/>
      <c r="M15" s="257">
        <v>4.43</v>
      </c>
      <c r="N15" s="230">
        <v>6.43</v>
      </c>
      <c r="O15" s="257">
        <v>4.1900000000000004</v>
      </c>
      <c r="P15" s="208"/>
      <c r="Q15" s="231">
        <v>2.4830699774266368E-2</v>
      </c>
      <c r="R15" s="258">
        <v>-0.12103170000000001</v>
      </c>
      <c r="S15" s="231">
        <v>-3.237396E-2</v>
      </c>
      <c r="T15" s="258">
        <v>0.42331760000000002</v>
      </c>
      <c r="U15" s="231">
        <v>0.28053980000000001</v>
      </c>
    </row>
    <row r="16" spans="1:25">
      <c r="A16" s="223" t="s">
        <v>226</v>
      </c>
      <c r="B16" s="254" t="s">
        <v>1267</v>
      </c>
      <c r="C16" s="224" t="s">
        <v>276</v>
      </c>
      <c r="D16" s="225"/>
      <c r="E16" s="208"/>
      <c r="F16" s="517">
        <v>866.41390448000004</v>
      </c>
      <c r="G16" s="502">
        <v>-80.83</v>
      </c>
      <c r="H16" s="256">
        <v>120553858.34859988</v>
      </c>
      <c r="I16" s="227">
        <v>55080015</v>
      </c>
      <c r="J16" s="256">
        <v>89539</v>
      </c>
      <c r="K16" s="228">
        <v>0.13914118612968623</v>
      </c>
      <c r="L16" s="229"/>
      <c r="M16" s="257">
        <v>2.12</v>
      </c>
      <c r="N16" s="230">
        <v>3.95</v>
      </c>
      <c r="O16" s="257">
        <v>1.9850000000000001</v>
      </c>
      <c r="P16" s="208"/>
      <c r="Q16" s="231">
        <v>8.9327830188679236E-2</v>
      </c>
      <c r="R16" s="258">
        <v>-6.6718420000000001E-2</v>
      </c>
      <c r="S16" s="231">
        <v>-0.41738169999999997</v>
      </c>
      <c r="T16" s="258">
        <v>-9.5860879999999996E-2</v>
      </c>
      <c r="U16" s="231">
        <v>-8.5390910000000014E-2</v>
      </c>
    </row>
    <row r="17" spans="1:21">
      <c r="A17" s="223" t="s">
        <v>138</v>
      </c>
      <c r="B17" s="254" t="s">
        <v>1268</v>
      </c>
      <c r="C17" s="224" t="s">
        <v>383</v>
      </c>
      <c r="D17" s="225"/>
      <c r="E17" s="208"/>
      <c r="F17" s="517">
        <v>16.063245553999998</v>
      </c>
      <c r="G17" s="502">
        <v>-1.03</v>
      </c>
      <c r="H17" s="256">
        <v>169310.15700000004</v>
      </c>
      <c r="I17" s="227">
        <v>1693936</v>
      </c>
      <c r="J17" s="256">
        <v>201</v>
      </c>
      <c r="K17" s="228">
        <v>1.054022093049802E-2</v>
      </c>
      <c r="L17" s="229"/>
      <c r="M17" s="257">
        <v>9.6000000000000002E-2</v>
      </c>
      <c r="N17" s="230">
        <v>0.27500000000000002</v>
      </c>
      <c r="O17" s="257">
        <v>9.1999999999999998E-2</v>
      </c>
      <c r="P17" s="208"/>
      <c r="Q17" s="231">
        <v>0.52083333333333337</v>
      </c>
      <c r="R17" s="258">
        <v>-0.04</v>
      </c>
      <c r="S17" s="231">
        <v>-0.56278470000000003</v>
      </c>
      <c r="T17" s="258">
        <v>-0.30211009999999999</v>
      </c>
      <c r="U17" s="231">
        <v>-0.19561000000000001</v>
      </c>
    </row>
    <row r="18" spans="1:21">
      <c r="A18" s="223" t="s">
        <v>115</v>
      </c>
      <c r="B18" s="254" t="s">
        <v>282</v>
      </c>
      <c r="C18" s="224" t="s">
        <v>1265</v>
      </c>
      <c r="D18" s="225"/>
      <c r="E18" s="208"/>
      <c r="F18" s="517">
        <v>2827.6081559999998</v>
      </c>
      <c r="G18" s="502">
        <v>-54.98</v>
      </c>
      <c r="H18" s="256">
        <v>113127116.56545007</v>
      </c>
      <c r="I18" s="227">
        <v>31368143</v>
      </c>
      <c r="J18" s="256">
        <v>60684</v>
      </c>
      <c r="K18" s="228">
        <v>4.0008059930581867E-2</v>
      </c>
      <c r="L18" s="229"/>
      <c r="M18" s="257">
        <v>3.6</v>
      </c>
      <c r="N18" s="230">
        <v>4.1064040000000004</v>
      </c>
      <c r="O18" s="257">
        <v>3.395</v>
      </c>
      <c r="P18" s="208"/>
      <c r="Q18" s="231">
        <v>5.3828849999999998E-2</v>
      </c>
      <c r="R18" s="258">
        <v>-1.9073569999999998E-2</v>
      </c>
      <c r="S18" s="231">
        <v>1.984493E-2</v>
      </c>
      <c r="T18" s="258">
        <v>7.9340750000000002E-2</v>
      </c>
      <c r="U18" s="231">
        <v>2.9239989999999997E-2</v>
      </c>
    </row>
    <row r="19" spans="1:21">
      <c r="A19" s="223" t="s">
        <v>105</v>
      </c>
      <c r="B19" s="254" t="s">
        <v>282</v>
      </c>
      <c r="C19" s="224" t="s">
        <v>285</v>
      </c>
      <c r="D19" s="225"/>
      <c r="E19" s="208"/>
      <c r="F19" s="517">
        <v>450.91781085000002</v>
      </c>
      <c r="G19" s="502">
        <v>4.96</v>
      </c>
      <c r="H19" s="256">
        <v>703719.76500000001</v>
      </c>
      <c r="I19" s="227">
        <v>129417</v>
      </c>
      <c r="J19" s="256">
        <v>197</v>
      </c>
      <c r="K19" s="228">
        <v>1.5606386531360496E-3</v>
      </c>
      <c r="L19" s="229"/>
      <c r="M19" s="257">
        <v>5.45</v>
      </c>
      <c r="N19" s="230">
        <v>5.88</v>
      </c>
      <c r="O19" s="257">
        <v>5.16</v>
      </c>
      <c r="P19" s="208"/>
      <c r="Q19" s="231">
        <v>5.4831192660550455E-2</v>
      </c>
      <c r="R19" s="258">
        <v>1.1131729999999999E-2</v>
      </c>
      <c r="S19" s="231">
        <v>4.5490669999999997E-2</v>
      </c>
      <c r="T19" s="258">
        <v>0.17219370000000001</v>
      </c>
      <c r="U19" s="231">
        <v>0.110334</v>
      </c>
    </row>
    <row r="20" spans="1:21">
      <c r="A20" s="223" t="s">
        <v>43</v>
      </c>
      <c r="B20" s="254" t="s">
        <v>583</v>
      </c>
      <c r="C20" s="224" t="s">
        <v>286</v>
      </c>
      <c r="D20" s="225"/>
      <c r="E20" s="208"/>
      <c r="F20" s="517">
        <v>8920.7271731399996</v>
      </c>
      <c r="G20" s="502">
        <v>-217.58</v>
      </c>
      <c r="H20" s="256">
        <v>1000323082.0018997</v>
      </c>
      <c r="I20" s="227">
        <v>54388442</v>
      </c>
      <c r="J20" s="256">
        <v>374213</v>
      </c>
      <c r="K20" s="228">
        <v>0.11213470186756051</v>
      </c>
      <c r="L20" s="229"/>
      <c r="M20" s="257">
        <v>18.86</v>
      </c>
      <c r="N20" s="230">
        <v>25.95</v>
      </c>
      <c r="O20" s="257">
        <v>17.489999999999998</v>
      </c>
      <c r="P20" s="208"/>
      <c r="Q20" s="231">
        <v>2.6866383881230121E-2</v>
      </c>
      <c r="R20" s="258">
        <v>-2.3809520000000001E-2</v>
      </c>
      <c r="S20" s="231">
        <v>-0.14690729999999999</v>
      </c>
      <c r="T20" s="258">
        <v>0.30631989999999998</v>
      </c>
      <c r="U20" s="231">
        <v>5.9271659999999997E-2</v>
      </c>
    </row>
    <row r="21" spans="1:21">
      <c r="A21" s="223" t="s">
        <v>412</v>
      </c>
      <c r="B21" s="254" t="s">
        <v>282</v>
      </c>
      <c r="C21" s="224" t="s">
        <v>414</v>
      </c>
      <c r="D21" s="225"/>
      <c r="E21" s="208"/>
      <c r="F21" s="517">
        <v>1773.2621216399998</v>
      </c>
      <c r="G21" s="502">
        <v>-49.95</v>
      </c>
      <c r="H21" s="256">
        <v>137501209.4844</v>
      </c>
      <c r="I21" s="227">
        <v>48069747</v>
      </c>
      <c r="J21" s="256">
        <v>58621</v>
      </c>
      <c r="K21" s="228">
        <v>7.7541389852297832E-2</v>
      </c>
      <c r="L21" s="229"/>
      <c r="M21" s="257">
        <v>2.84</v>
      </c>
      <c r="N21" s="230">
        <v>3.59</v>
      </c>
      <c r="O21" s="257">
        <v>2.68</v>
      </c>
      <c r="P21" s="208"/>
      <c r="Q21" s="231">
        <v>5.9595070422535215E-2</v>
      </c>
      <c r="R21" s="258">
        <v>-1.221131E-2</v>
      </c>
      <c r="S21" s="231">
        <v>-0.13937670000000002</v>
      </c>
      <c r="T21" s="258">
        <v>3.3807879999999998E-2</v>
      </c>
      <c r="U21" s="231">
        <v>-2.196801E-3</v>
      </c>
    </row>
    <row r="22" spans="1:21">
      <c r="A22" s="223" t="s">
        <v>403</v>
      </c>
      <c r="B22" s="254" t="s">
        <v>1267</v>
      </c>
      <c r="C22" s="224" t="s">
        <v>405</v>
      </c>
      <c r="D22" s="225"/>
      <c r="E22" s="208"/>
      <c r="F22" s="517">
        <v>2383.7757305999999</v>
      </c>
      <c r="G22" s="502">
        <v>-144.47</v>
      </c>
      <c r="H22" s="256">
        <v>191214092.04019988</v>
      </c>
      <c r="I22" s="227">
        <v>56320734</v>
      </c>
      <c r="J22" s="256">
        <v>77801</v>
      </c>
      <c r="K22" s="228">
        <v>8.0214799398125841E-2</v>
      </c>
      <c r="L22" s="229"/>
      <c r="M22" s="257">
        <v>3.3</v>
      </c>
      <c r="N22" s="230">
        <v>4.46</v>
      </c>
      <c r="O22" s="257">
        <v>3.11</v>
      </c>
      <c r="P22" s="208"/>
      <c r="Q22" s="231">
        <v>7.7272727272727285E-2</v>
      </c>
      <c r="R22" s="258">
        <v>-3.8705080000000003E-2</v>
      </c>
      <c r="S22" s="231">
        <v>-0.195135</v>
      </c>
      <c r="T22" s="258">
        <v>7.8200169999999999E-2</v>
      </c>
      <c r="U22" s="231">
        <v>-1.345125E-2</v>
      </c>
    </row>
    <row r="23" spans="1:21" ht="14.25" customHeight="1">
      <c r="A23" s="223" t="s">
        <v>75</v>
      </c>
      <c r="B23" s="254" t="s">
        <v>1267</v>
      </c>
      <c r="C23" s="224" t="s">
        <v>288</v>
      </c>
      <c r="D23" s="225"/>
      <c r="E23" s="208"/>
      <c r="F23" s="517">
        <v>890.41467766000005</v>
      </c>
      <c r="G23" s="502">
        <v>-104.75</v>
      </c>
      <c r="H23" s="256">
        <v>32921177.695299979</v>
      </c>
      <c r="I23" s="227">
        <v>92124369</v>
      </c>
      <c r="J23" s="256">
        <v>28460</v>
      </c>
      <c r="K23" s="228">
        <v>3.6972860534842562E-2</v>
      </c>
      <c r="L23" s="229"/>
      <c r="M23" s="257">
        <v>0.34</v>
      </c>
      <c r="N23" s="230">
        <v>0.49</v>
      </c>
      <c r="O23" s="257">
        <v>0.3175</v>
      </c>
      <c r="P23" s="208"/>
      <c r="Q23" s="231">
        <v>8.8970588235294107E-2</v>
      </c>
      <c r="R23" s="258">
        <v>-8.4250399999999989E-2</v>
      </c>
      <c r="S23" s="231">
        <v>-0.19502939999999999</v>
      </c>
      <c r="T23" s="258">
        <v>4.6811930000000002E-2</v>
      </c>
      <c r="U23" s="231">
        <v>-8.8248209999999994E-2</v>
      </c>
    </row>
    <row r="24" spans="1:21" ht="14.25" customHeight="1">
      <c r="A24" s="223" t="s">
        <v>622</v>
      </c>
      <c r="B24" s="254" t="s">
        <v>282</v>
      </c>
      <c r="C24" s="224" t="s">
        <v>623</v>
      </c>
      <c r="D24" s="225"/>
      <c r="E24" s="208"/>
      <c r="F24" s="517">
        <v>507.73639134999996</v>
      </c>
      <c r="G24" s="502">
        <v>-17.920000000000002</v>
      </c>
      <c r="H24" s="256">
        <v>24495143.927500006</v>
      </c>
      <c r="I24" s="227">
        <v>28573194</v>
      </c>
      <c r="J24" s="256">
        <v>23041</v>
      </c>
      <c r="K24" s="228">
        <v>4.8243821685443597E-2</v>
      </c>
      <c r="L24" s="229"/>
      <c r="M24" s="257">
        <v>0.85</v>
      </c>
      <c r="N24" s="230">
        <v>1.2350000000000001</v>
      </c>
      <c r="O24" s="257">
        <v>0.81</v>
      </c>
      <c r="P24" s="208"/>
      <c r="Q24" s="231">
        <v>0.11558823529411764</v>
      </c>
      <c r="R24" s="258">
        <v>-7.9066259999999999E-3</v>
      </c>
      <c r="S24" s="231">
        <v>-0.21426239999999999</v>
      </c>
      <c r="T24" s="258">
        <v>-3.672495E-3</v>
      </c>
      <c r="U24" s="231">
        <v>-0.11603910000000001</v>
      </c>
    </row>
    <row r="25" spans="1:21" ht="14.25" customHeight="1">
      <c r="A25" s="223" t="s">
        <v>577</v>
      </c>
      <c r="B25" s="254" t="s">
        <v>282</v>
      </c>
      <c r="C25" s="224" t="s">
        <v>606</v>
      </c>
      <c r="D25" s="225"/>
      <c r="E25" s="208"/>
      <c r="F25" s="517">
        <v>853.55014109999991</v>
      </c>
      <c r="G25" s="502">
        <v>-25.98</v>
      </c>
      <c r="H25" s="256">
        <v>69998067.367200047</v>
      </c>
      <c r="I25" s="227">
        <v>29599699</v>
      </c>
      <c r="J25" s="256">
        <v>49847</v>
      </c>
      <c r="K25" s="228">
        <v>8.2008149254115398E-2</v>
      </c>
      <c r="L25" s="229"/>
      <c r="M25" s="257">
        <v>2.2999999999999998</v>
      </c>
      <c r="N25" s="230">
        <v>3.43</v>
      </c>
      <c r="O25" s="257">
        <v>2.15</v>
      </c>
      <c r="P25" s="208"/>
      <c r="Q25" s="231">
        <v>7.5217391304347833E-2</v>
      </c>
      <c r="R25" s="258">
        <v>-1.0039929999999999E-2</v>
      </c>
      <c r="S25" s="231">
        <v>-0.27541160000000003</v>
      </c>
      <c r="T25" s="258">
        <v>2.8814720000000002E-2</v>
      </c>
      <c r="U25" s="231">
        <v>-3.1464180000000001E-2</v>
      </c>
    </row>
    <row r="26" spans="1:21" ht="14.25" customHeight="1">
      <c r="A26" s="223" t="s">
        <v>119</v>
      </c>
      <c r="B26" s="254" t="s">
        <v>282</v>
      </c>
      <c r="C26" s="224" t="s">
        <v>289</v>
      </c>
      <c r="D26" s="225"/>
      <c r="E26" s="208"/>
      <c r="F26" s="517">
        <v>2069.17740804</v>
      </c>
      <c r="G26" s="502">
        <v>-209.24</v>
      </c>
      <c r="H26" s="256">
        <v>169573986.19839999</v>
      </c>
      <c r="I26" s="227">
        <v>45882493</v>
      </c>
      <c r="J26" s="256">
        <v>90290</v>
      </c>
      <c r="K26" s="228">
        <v>8.195236693552857E-2</v>
      </c>
      <c r="L26" s="229"/>
      <c r="M26" s="257">
        <v>3.56</v>
      </c>
      <c r="N26" s="230">
        <v>4.25</v>
      </c>
      <c r="O26" s="257">
        <v>3.34</v>
      </c>
      <c r="P26" s="208"/>
      <c r="Q26" s="231">
        <v>7.23314606741573E-2</v>
      </c>
      <c r="R26" s="258">
        <v>-7.4612949999999997E-2</v>
      </c>
      <c r="S26" s="231">
        <v>-7.831457E-2</v>
      </c>
      <c r="T26" s="258">
        <v>0.12317439999999999</v>
      </c>
      <c r="U26" s="231">
        <v>4.8050290000000002E-2</v>
      </c>
    </row>
    <row r="27" spans="1:21" ht="14.25" customHeight="1">
      <c r="A27" s="223" t="s">
        <v>1085</v>
      </c>
      <c r="B27" s="254" t="s">
        <v>1267</v>
      </c>
      <c r="C27" s="224" t="s">
        <v>1094</v>
      </c>
      <c r="D27" s="225"/>
      <c r="E27" s="208"/>
      <c r="F27" s="517">
        <v>1447.9757211499998</v>
      </c>
      <c r="G27" s="502">
        <v>-20.39</v>
      </c>
      <c r="H27" s="256">
        <v>124108602.38640001</v>
      </c>
      <c r="I27" s="227">
        <v>47874817</v>
      </c>
      <c r="J27" s="256">
        <v>80062</v>
      </c>
      <c r="K27" s="228">
        <v>8.5711797907655152E-2</v>
      </c>
      <c r="L27" s="229"/>
      <c r="M27" s="257">
        <v>2.59</v>
      </c>
      <c r="N27" s="230">
        <v>3.07</v>
      </c>
      <c r="O27" s="257">
        <v>1.595</v>
      </c>
      <c r="P27" s="208"/>
      <c r="Q27" s="231">
        <v>4.633204633204633E-2</v>
      </c>
      <c r="R27" s="258">
        <v>-1.520913E-2</v>
      </c>
      <c r="S27" s="231">
        <v>2.3727770000000002E-2</v>
      </c>
      <c r="T27" s="258" t="s">
        <v>170</v>
      </c>
      <c r="U27" s="231" t="s">
        <v>170</v>
      </c>
    </row>
    <row r="28" spans="1:21" ht="14.25" customHeight="1">
      <c r="A28" s="223" t="s">
        <v>721</v>
      </c>
      <c r="B28" s="254" t="s">
        <v>1267</v>
      </c>
      <c r="C28" s="224" t="s">
        <v>723</v>
      </c>
      <c r="D28" s="225"/>
      <c r="E28" s="208"/>
      <c r="F28" s="517">
        <v>366.64984837000003</v>
      </c>
      <c r="G28" s="502">
        <v>-10.52</v>
      </c>
      <c r="H28" s="256">
        <v>27843030.279999997</v>
      </c>
      <c r="I28" s="227">
        <v>10026707</v>
      </c>
      <c r="J28" s="256">
        <v>11355</v>
      </c>
      <c r="K28" s="228">
        <v>7.5939020304469237E-2</v>
      </c>
      <c r="L28" s="229"/>
      <c r="M28" s="257">
        <v>2.71</v>
      </c>
      <c r="N28" s="230">
        <v>2.98</v>
      </c>
      <c r="O28" s="257">
        <v>2.48</v>
      </c>
      <c r="P28" s="208"/>
      <c r="Q28" s="231">
        <v>7.7121771217712173E-2</v>
      </c>
      <c r="R28" s="258">
        <v>-5.7392629999999997E-3</v>
      </c>
      <c r="S28" s="231">
        <v>-2.0739359999999998E-2</v>
      </c>
      <c r="T28" s="258">
        <v>0.13066150000000001</v>
      </c>
      <c r="U28" s="231">
        <v>2.3084799999999999E-2</v>
      </c>
    </row>
    <row r="29" spans="1:21" ht="14.25" customHeight="1">
      <c r="A29" s="223" t="s">
        <v>731</v>
      </c>
      <c r="B29" s="254" t="s">
        <v>1267</v>
      </c>
      <c r="C29" s="224" t="s">
        <v>732</v>
      </c>
      <c r="D29" s="225"/>
      <c r="E29" s="208"/>
      <c r="F29" s="517">
        <v>733.38407503999997</v>
      </c>
      <c r="G29" s="502">
        <v>-4.08</v>
      </c>
      <c r="H29" s="256">
        <v>43448921.599999987</v>
      </c>
      <c r="I29" s="227">
        <v>18439511</v>
      </c>
      <c r="J29" s="256">
        <v>34878</v>
      </c>
      <c r="K29" s="228">
        <v>5.9244430140687483E-2</v>
      </c>
      <c r="L29" s="229"/>
      <c r="M29" s="257">
        <v>2.36</v>
      </c>
      <c r="N29" s="230">
        <v>2.92</v>
      </c>
      <c r="O29" s="257">
        <v>2.2000000000000002</v>
      </c>
      <c r="P29" s="208"/>
      <c r="Q29" s="231">
        <v>7.0338983050847459E-2</v>
      </c>
      <c r="R29" s="258">
        <v>1.8201750000000003E-2</v>
      </c>
      <c r="S29" s="231">
        <v>-0.1135573</v>
      </c>
      <c r="T29" s="258">
        <v>3.7595839999999998E-2</v>
      </c>
      <c r="U29" s="231">
        <v>-1.3716919999999999E-2</v>
      </c>
    </row>
    <row r="30" spans="1:21">
      <c r="A30" s="223" t="s">
        <v>90</v>
      </c>
      <c r="B30" s="254" t="s">
        <v>1267</v>
      </c>
      <c r="C30" s="224" t="s">
        <v>431</v>
      </c>
      <c r="D30" s="225"/>
      <c r="E30" s="208"/>
      <c r="F30" s="517">
        <v>6145.21132218</v>
      </c>
      <c r="G30" s="502">
        <v>-54.36</v>
      </c>
      <c r="H30" s="256">
        <v>591514841.28880036</v>
      </c>
      <c r="I30" s="227">
        <v>104966243</v>
      </c>
      <c r="J30" s="256">
        <v>150025</v>
      </c>
      <c r="K30" s="228">
        <v>9.6256224607579766E-2</v>
      </c>
      <c r="L30" s="229"/>
      <c r="M30" s="257">
        <v>5.74</v>
      </c>
      <c r="N30" s="230">
        <v>7.73</v>
      </c>
      <c r="O30" s="257">
        <v>5.3</v>
      </c>
      <c r="P30" s="208"/>
      <c r="Q30" s="231">
        <v>6.4459930313588848E-2</v>
      </c>
      <c r="R30" s="258">
        <v>-6.9204150000000001E-3</v>
      </c>
      <c r="S30" s="231">
        <v>-0.15217420000000001</v>
      </c>
      <c r="T30" s="258">
        <v>-1.912376E-2</v>
      </c>
      <c r="U30" s="231">
        <v>-6.344226E-2</v>
      </c>
    </row>
    <row r="31" spans="1:21">
      <c r="A31" s="223" t="s">
        <v>402</v>
      </c>
      <c r="B31" s="254" t="s">
        <v>1267</v>
      </c>
      <c r="C31" s="224" t="s">
        <v>614</v>
      </c>
      <c r="D31" s="225"/>
      <c r="E31" s="208"/>
      <c r="F31" s="517">
        <v>226.27594288</v>
      </c>
      <c r="G31" s="502">
        <v>1.0900000000000001</v>
      </c>
      <c r="H31" s="256">
        <v>2598840.9175</v>
      </c>
      <c r="I31" s="227">
        <v>2547628</v>
      </c>
      <c r="J31" s="256">
        <v>1427</v>
      </c>
      <c r="K31" s="228">
        <v>1.1485272735680226E-2</v>
      </c>
      <c r="L31" s="229"/>
      <c r="M31" s="257">
        <v>1.04</v>
      </c>
      <c r="N31" s="230">
        <v>1.24</v>
      </c>
      <c r="O31" s="257">
        <v>0.99</v>
      </c>
      <c r="P31" s="208"/>
      <c r="Q31" s="231">
        <v>8.4134615384615377E-2</v>
      </c>
      <c r="R31" s="258">
        <v>2.6059739999999998E-2</v>
      </c>
      <c r="S31" s="231">
        <v>-5.74618E-2</v>
      </c>
      <c r="T31" s="258">
        <v>4.6947450000000002E-2</v>
      </c>
      <c r="U31" s="231">
        <v>-6.3610429999999994E-3</v>
      </c>
    </row>
    <row r="32" spans="1:21">
      <c r="A32" s="223" t="s">
        <v>194</v>
      </c>
      <c r="B32" s="254" t="s">
        <v>1267</v>
      </c>
      <c r="C32" s="224" t="s">
        <v>294</v>
      </c>
      <c r="D32" s="225"/>
      <c r="E32" s="208"/>
      <c r="F32" s="517">
        <v>337.38905312499998</v>
      </c>
      <c r="G32" s="502">
        <v>-21.59</v>
      </c>
      <c r="H32" s="256">
        <v>9241716.6675000004</v>
      </c>
      <c r="I32" s="227">
        <v>14589474</v>
      </c>
      <c r="J32" s="256">
        <v>5319</v>
      </c>
      <c r="K32" s="228">
        <v>2.7391868769601178E-2</v>
      </c>
      <c r="L32" s="229"/>
      <c r="M32" s="257">
        <v>0.625</v>
      </c>
      <c r="N32" s="230">
        <v>0.67</v>
      </c>
      <c r="O32" s="257">
        <v>0.57499999999999996</v>
      </c>
      <c r="P32" s="208"/>
      <c r="Q32" s="231">
        <v>0.08</v>
      </c>
      <c r="R32" s="258">
        <v>-6.0150379999999996E-2</v>
      </c>
      <c r="S32" s="231">
        <v>-5.2212729999999994E-3</v>
      </c>
      <c r="T32" s="258">
        <v>0.14113509999999999</v>
      </c>
      <c r="U32" s="231">
        <v>-4.4103529999999995E-2</v>
      </c>
    </row>
    <row r="33" spans="1:21">
      <c r="A33" s="223" t="s">
        <v>133</v>
      </c>
      <c r="B33" s="254" t="s">
        <v>1267</v>
      </c>
      <c r="C33" s="224" t="s">
        <v>296</v>
      </c>
      <c r="D33" s="225"/>
      <c r="E33" s="208"/>
      <c r="F33" s="517">
        <v>55848.229538760002</v>
      </c>
      <c r="G33" s="502">
        <v>-853.88</v>
      </c>
      <c r="H33" s="256">
        <v>3365647042.2396603</v>
      </c>
      <c r="I33" s="227">
        <v>127171604</v>
      </c>
      <c r="J33" s="256">
        <v>642883</v>
      </c>
      <c r="K33" s="228">
        <v>6.0264167190901212E-2</v>
      </c>
      <c r="L33" s="229"/>
      <c r="M33" s="257">
        <v>27.18</v>
      </c>
      <c r="N33" s="230">
        <v>34.78</v>
      </c>
      <c r="O33" s="257">
        <v>24.56</v>
      </c>
      <c r="P33" s="208"/>
      <c r="Q33" s="231">
        <v>1.1037527593818984E-2</v>
      </c>
      <c r="R33" s="258">
        <v>-1.9834110000000002E-2</v>
      </c>
      <c r="S33" s="231">
        <v>-0.16292390000000001</v>
      </c>
      <c r="T33" s="258">
        <v>9.2187859999999996E-2</v>
      </c>
      <c r="U33" s="231">
        <v>5.844266E-2</v>
      </c>
    </row>
    <row r="34" spans="1:21">
      <c r="A34" s="223" t="s">
        <v>56</v>
      </c>
      <c r="B34" s="254" t="s">
        <v>1267</v>
      </c>
      <c r="C34" s="224" t="s">
        <v>297</v>
      </c>
      <c r="D34" s="225"/>
      <c r="E34" s="208"/>
      <c r="F34" s="517">
        <v>1494.1253170799998</v>
      </c>
      <c r="G34" s="502">
        <v>-75.459999999999994</v>
      </c>
      <c r="H34" s="256">
        <v>32132438.409100007</v>
      </c>
      <c r="I34" s="227">
        <v>16048941</v>
      </c>
      <c r="J34" s="256">
        <v>30825</v>
      </c>
      <c r="K34" s="228">
        <v>2.1505852314916328E-2</v>
      </c>
      <c r="L34" s="229"/>
      <c r="M34" s="257">
        <v>1.98</v>
      </c>
      <c r="N34" s="230">
        <v>2.68</v>
      </c>
      <c r="O34" s="257">
        <v>1.835</v>
      </c>
      <c r="P34" s="208"/>
      <c r="Q34" s="231">
        <v>9.2929292929292931E-2</v>
      </c>
      <c r="R34" s="258">
        <v>-4.8076930000000004E-2</v>
      </c>
      <c r="S34" s="231">
        <v>-0.16678370000000001</v>
      </c>
      <c r="T34" s="258">
        <v>4.5859030000000002E-2</v>
      </c>
      <c r="U34" s="231">
        <v>-7.0401480000000002E-2</v>
      </c>
    </row>
    <row r="35" spans="1:21">
      <c r="A35" s="223" t="s">
        <v>39</v>
      </c>
      <c r="B35" s="254" t="s">
        <v>1267</v>
      </c>
      <c r="C35" s="224" t="s">
        <v>298</v>
      </c>
      <c r="D35" s="225"/>
      <c r="E35" s="208"/>
      <c r="F35" s="517">
        <v>8754.1888551000011</v>
      </c>
      <c r="G35" s="502">
        <v>-249.03</v>
      </c>
      <c r="H35" s="256">
        <v>910710900.83254111</v>
      </c>
      <c r="I35" s="227">
        <v>201236195</v>
      </c>
      <c r="J35" s="256">
        <v>154356</v>
      </c>
      <c r="K35" s="228">
        <v>0.10403144322183325</v>
      </c>
      <c r="L35" s="229"/>
      <c r="M35" s="257">
        <v>4.57</v>
      </c>
      <c r="N35" s="230">
        <v>5.75</v>
      </c>
      <c r="O35" s="257">
        <v>4.3499999999999996</v>
      </c>
      <c r="P35" s="208"/>
      <c r="Q35" s="231">
        <v>5.3063457330415752E-2</v>
      </c>
      <c r="R35" s="258">
        <v>-2.7659570000000001E-2</v>
      </c>
      <c r="S35" s="231">
        <v>-0.1089744</v>
      </c>
      <c r="T35" s="258">
        <v>0.1091968</v>
      </c>
      <c r="U35" s="231">
        <v>3.1809730000000001E-2</v>
      </c>
    </row>
    <row r="36" spans="1:21">
      <c r="A36" s="223" t="s">
        <v>714</v>
      </c>
      <c r="B36" s="254" t="s">
        <v>282</v>
      </c>
      <c r="C36" s="224" t="s">
        <v>716</v>
      </c>
      <c r="D36" s="225"/>
      <c r="E36" s="208"/>
      <c r="F36" s="517">
        <v>407.13018005999999</v>
      </c>
      <c r="G36" s="502">
        <v>8.25</v>
      </c>
      <c r="H36" s="256">
        <v>30014175.060000002</v>
      </c>
      <c r="I36" s="227">
        <v>39416715</v>
      </c>
      <c r="J36" s="256">
        <v>14982</v>
      </c>
      <c r="K36" s="228">
        <v>7.3721321901453543E-2</v>
      </c>
      <c r="L36" s="229"/>
      <c r="M36" s="257">
        <v>0.74</v>
      </c>
      <c r="N36" s="230">
        <v>0.84499999999999997</v>
      </c>
      <c r="O36" s="257">
        <v>0.6</v>
      </c>
      <c r="P36" s="208"/>
      <c r="Q36" s="231">
        <v>2.0270270270270271E-2</v>
      </c>
      <c r="R36" s="258">
        <v>2.068965E-2</v>
      </c>
      <c r="S36" s="231">
        <v>4.9645390000000005E-2</v>
      </c>
      <c r="T36" s="258">
        <v>-0.17722979999999999</v>
      </c>
      <c r="U36" s="231">
        <v>-0.1616407</v>
      </c>
    </row>
    <row r="37" spans="1:21">
      <c r="A37" s="223" t="s">
        <v>662</v>
      </c>
      <c r="B37" s="254" t="s">
        <v>282</v>
      </c>
      <c r="C37" s="224" t="s">
        <v>666</v>
      </c>
      <c r="D37" s="225"/>
      <c r="E37" s="208"/>
      <c r="F37" s="517">
        <v>2259.6026835600001</v>
      </c>
      <c r="G37" s="502">
        <v>-52.31</v>
      </c>
      <c r="H37" s="256">
        <v>131539615.92643099</v>
      </c>
      <c r="I37" s="227">
        <v>120054544</v>
      </c>
      <c r="J37" s="256">
        <v>60462</v>
      </c>
      <c r="K37" s="228">
        <v>5.8213604047942867E-2</v>
      </c>
      <c r="L37" s="229"/>
      <c r="M37" s="257">
        <v>1.08</v>
      </c>
      <c r="N37" s="230">
        <v>1.415</v>
      </c>
      <c r="O37" s="257">
        <v>1.01</v>
      </c>
      <c r="P37" s="208"/>
      <c r="Q37" s="231">
        <v>7.962962962962962E-2</v>
      </c>
      <c r="R37" s="258">
        <v>-2.5157510000000001E-3</v>
      </c>
      <c r="S37" s="231">
        <v>-0.14489850000000001</v>
      </c>
      <c r="T37" s="258">
        <v>4.7364030000000001E-2</v>
      </c>
      <c r="U37" s="231">
        <v>-7.9607370000000007E-3</v>
      </c>
    </row>
    <row r="38" spans="1:21">
      <c r="A38" s="223" t="s">
        <v>605</v>
      </c>
      <c r="B38" s="254" t="s">
        <v>1268</v>
      </c>
      <c r="C38" s="224" t="s">
        <v>799</v>
      </c>
      <c r="D38" s="225"/>
      <c r="E38" s="208"/>
      <c r="F38" s="517">
        <v>1262.6041368600002</v>
      </c>
      <c r="G38" s="502">
        <v>-78.400000000000006</v>
      </c>
      <c r="H38" s="256">
        <v>105008842.54899992</v>
      </c>
      <c r="I38" s="227">
        <v>32558918</v>
      </c>
      <c r="J38" s="256">
        <v>86583</v>
      </c>
      <c r="K38" s="228">
        <v>8.3168460710218231E-2</v>
      </c>
      <c r="L38" s="229"/>
      <c r="M38" s="257">
        <v>3.06</v>
      </c>
      <c r="N38" s="230">
        <v>4.62</v>
      </c>
      <c r="O38" s="257">
        <v>2.16</v>
      </c>
      <c r="P38" s="208"/>
      <c r="Q38" s="231">
        <v>3.9215686274509803E-2</v>
      </c>
      <c r="R38" s="258">
        <v>-4.0807690000000001E-2</v>
      </c>
      <c r="S38" s="231">
        <v>4.9236810000000001E-3</v>
      </c>
      <c r="T38" s="258">
        <v>-0.1085728</v>
      </c>
      <c r="U38" s="231">
        <v>-0.14227329999999999</v>
      </c>
    </row>
    <row r="39" spans="1:21">
      <c r="A39" s="223" t="s">
        <v>152</v>
      </c>
      <c r="B39" s="254" t="s">
        <v>1267</v>
      </c>
      <c r="C39" s="224" t="s">
        <v>307</v>
      </c>
      <c r="D39" s="225"/>
      <c r="E39" s="208"/>
      <c r="F39" s="517">
        <v>1972.70299776</v>
      </c>
      <c r="G39" s="502">
        <v>480.95</v>
      </c>
      <c r="H39" s="256">
        <v>312883880.32440025</v>
      </c>
      <c r="I39" s="227">
        <v>74572061</v>
      </c>
      <c r="J39" s="256">
        <v>166529</v>
      </c>
      <c r="K39" s="228">
        <v>0.15860668366179764</v>
      </c>
      <c r="L39" s="229"/>
      <c r="M39" s="257">
        <v>4.84</v>
      </c>
      <c r="N39" s="230">
        <v>5.875</v>
      </c>
      <c r="O39" s="257">
        <v>3.49</v>
      </c>
      <c r="P39" s="208"/>
      <c r="Q39" s="231">
        <v>1.9834710743801654E-2</v>
      </c>
      <c r="R39" s="258">
        <v>0.32240439999999998</v>
      </c>
      <c r="S39" s="231">
        <v>-8.9233560000000003E-2</v>
      </c>
      <c r="T39" s="258">
        <v>7.0215689999999997E-2</v>
      </c>
      <c r="U39" s="231">
        <v>-3.7596480000000002E-2</v>
      </c>
    </row>
    <row r="40" spans="1:21">
      <c r="A40" s="223" t="s">
        <v>1369</v>
      </c>
      <c r="B40" s="254" t="s">
        <v>1267</v>
      </c>
      <c r="C40" s="224" t="s">
        <v>1370</v>
      </c>
      <c r="D40" s="225"/>
      <c r="E40" s="208"/>
      <c r="F40" s="517">
        <v>150.59086024999999</v>
      </c>
      <c r="G40" s="502">
        <v>-20.350000000000001</v>
      </c>
      <c r="H40" s="256">
        <v>1747674.2700000005</v>
      </c>
      <c r="I40" s="227">
        <v>4578744</v>
      </c>
      <c r="J40" s="256">
        <v>989</v>
      </c>
      <c r="K40" s="228">
        <v>1.1605447150634765E-2</v>
      </c>
      <c r="L40" s="229"/>
      <c r="M40" s="257">
        <v>0.375</v>
      </c>
      <c r="N40" s="230">
        <v>0.68500000000000005</v>
      </c>
      <c r="O40" s="257">
        <v>0.35</v>
      </c>
      <c r="P40" s="208"/>
      <c r="Q40" s="231">
        <v>0.13</v>
      </c>
      <c r="R40" s="258">
        <v>-0.1071429</v>
      </c>
      <c r="S40" s="231">
        <v>-0.40273400000000004</v>
      </c>
      <c r="T40" s="258">
        <v>-0.11192640000000001</v>
      </c>
      <c r="U40" s="231">
        <v>-0.1032317</v>
      </c>
    </row>
    <row r="41" spans="1:21" ht="14.25" customHeight="1">
      <c r="A41" s="223" t="s">
        <v>103</v>
      </c>
      <c r="B41" s="254" t="s">
        <v>1267</v>
      </c>
      <c r="C41" s="224" t="s">
        <v>316</v>
      </c>
      <c r="D41" s="225"/>
      <c r="E41" s="208"/>
      <c r="F41" s="517">
        <v>7299.8414014500004</v>
      </c>
      <c r="G41" s="502">
        <v>118.38</v>
      </c>
      <c r="H41" s="256">
        <v>839539615.0898</v>
      </c>
      <c r="I41" s="227">
        <v>469671183</v>
      </c>
      <c r="J41" s="256">
        <v>161531</v>
      </c>
      <c r="K41" s="228">
        <v>0.11500792536712351</v>
      </c>
      <c r="L41" s="229"/>
      <c r="M41" s="257">
        <v>1.85</v>
      </c>
      <c r="N41" s="230">
        <v>2.46</v>
      </c>
      <c r="O41" s="257">
        <v>1.6074999999999999</v>
      </c>
      <c r="P41" s="208"/>
      <c r="Q41" s="231">
        <v>5.1351351351351347E-2</v>
      </c>
      <c r="R41" s="258">
        <v>1.6483520000000002E-2</v>
      </c>
      <c r="S41" s="231">
        <v>-0.14375850000000001</v>
      </c>
      <c r="T41" s="258">
        <v>1.8598780000000001E-3</v>
      </c>
      <c r="U41" s="231">
        <v>-4.7744389999999998E-2</v>
      </c>
    </row>
    <row r="42" spans="1:21" ht="14.25" customHeight="1">
      <c r="A42" s="223" t="s">
        <v>565</v>
      </c>
      <c r="B42" s="254" t="s">
        <v>282</v>
      </c>
      <c r="C42" s="224" t="s">
        <v>576</v>
      </c>
      <c r="D42" s="225"/>
      <c r="E42" s="208"/>
      <c r="F42" s="517">
        <v>902.50942495999993</v>
      </c>
      <c r="G42" s="502">
        <v>-63.11</v>
      </c>
      <c r="H42" s="256">
        <v>45530932.955000006</v>
      </c>
      <c r="I42" s="227">
        <v>29994694</v>
      </c>
      <c r="J42" s="256">
        <v>18373</v>
      </c>
      <c r="K42" s="228">
        <v>5.0449260357605663E-2</v>
      </c>
      <c r="L42" s="229"/>
      <c r="M42" s="257">
        <v>1.43</v>
      </c>
      <c r="N42" s="230">
        <v>1.625</v>
      </c>
      <c r="O42" s="257">
        <v>1.375</v>
      </c>
      <c r="P42" s="208"/>
      <c r="Q42" s="231">
        <v>8.346853146853149E-2</v>
      </c>
      <c r="R42" s="258">
        <v>-5.8905920000000001E-2</v>
      </c>
      <c r="S42" s="231">
        <v>-4.808776E-2</v>
      </c>
      <c r="T42" s="258">
        <v>4.2422599999999998E-2</v>
      </c>
      <c r="U42" s="231">
        <v>4.8640780000000002E-2</v>
      </c>
    </row>
    <row r="43" spans="1:21" ht="14.25" customHeight="1">
      <c r="A43" s="223" t="s">
        <v>718</v>
      </c>
      <c r="B43" s="254" t="s">
        <v>1267</v>
      </c>
      <c r="C43" s="224" t="s">
        <v>722</v>
      </c>
      <c r="D43" s="225"/>
      <c r="E43" s="208"/>
      <c r="F43" s="517">
        <v>215.45802868999999</v>
      </c>
      <c r="G43" s="502">
        <v>15.03</v>
      </c>
      <c r="H43" s="256">
        <v>4277424.8975000009</v>
      </c>
      <c r="I43" s="227">
        <v>10282351</v>
      </c>
      <c r="J43" s="256">
        <v>2782</v>
      </c>
      <c r="K43" s="228">
        <v>1.9852705993399482E-2</v>
      </c>
      <c r="L43" s="229"/>
      <c r="M43" s="257">
        <v>0.43</v>
      </c>
      <c r="N43" s="230">
        <v>0.63</v>
      </c>
      <c r="O43" s="257">
        <v>0.39500000000000002</v>
      </c>
      <c r="P43" s="208"/>
      <c r="Q43" s="231">
        <v>9.883720930232559E-2</v>
      </c>
      <c r="R43" s="258">
        <v>9.9908529999999995E-2</v>
      </c>
      <c r="S43" s="231">
        <v>-0.2301551</v>
      </c>
      <c r="T43" s="258">
        <v>-6.154768E-2</v>
      </c>
      <c r="U43" s="231">
        <v>-8.5525859999999995E-2</v>
      </c>
    </row>
    <row r="44" spans="1:21" ht="14.25" customHeight="1">
      <c r="A44" s="223" t="s">
        <v>198</v>
      </c>
      <c r="B44" s="254" t="s">
        <v>1267</v>
      </c>
      <c r="C44" s="224" t="s">
        <v>321</v>
      </c>
      <c r="D44" s="225"/>
      <c r="E44" s="208"/>
      <c r="F44" s="517">
        <v>763.85707803999992</v>
      </c>
      <c r="G44" s="502">
        <v>5.85</v>
      </c>
      <c r="H44" s="256">
        <v>31844490.399999995</v>
      </c>
      <c r="I44" s="227">
        <v>16333253</v>
      </c>
      <c r="J44" s="256">
        <v>35335</v>
      </c>
      <c r="K44" s="228">
        <v>4.1689068957390003E-2</v>
      </c>
      <c r="L44" s="229"/>
      <c r="M44" s="257">
        <v>1.96</v>
      </c>
      <c r="N44" s="230">
        <v>2.2749999999999999</v>
      </c>
      <c r="O44" s="257">
        <v>1.86</v>
      </c>
      <c r="P44" s="208"/>
      <c r="Q44" s="231">
        <v>5.9846938775510207E-2</v>
      </c>
      <c r="R44" s="258">
        <v>2.3306360000000002E-2</v>
      </c>
      <c r="S44" s="231">
        <v>7.9935859999999997E-2</v>
      </c>
      <c r="T44" s="258">
        <v>9.9709050000000007E-2</v>
      </c>
      <c r="U44" s="231">
        <v>-3.9550590000000004E-3</v>
      </c>
    </row>
    <row r="45" spans="1:21" ht="14.25" customHeight="1">
      <c r="A45" s="223" t="s">
        <v>796</v>
      </c>
      <c r="B45" s="254" t="s">
        <v>1267</v>
      </c>
      <c r="C45" s="224" t="s">
        <v>800</v>
      </c>
      <c r="D45" s="225"/>
      <c r="E45" s="208"/>
      <c r="F45" s="517">
        <v>2562.6886512800002</v>
      </c>
      <c r="G45" s="502">
        <v>-11.49</v>
      </c>
      <c r="H45" s="256">
        <v>179681670.44416013</v>
      </c>
      <c r="I45" s="227">
        <v>80335732</v>
      </c>
      <c r="J45" s="256">
        <v>60386</v>
      </c>
      <c r="K45" s="228">
        <v>7.0114514439517869E-2</v>
      </c>
      <c r="L45" s="229"/>
      <c r="M45" s="257">
        <v>2.23</v>
      </c>
      <c r="N45" s="230">
        <v>2.4950000000000001</v>
      </c>
      <c r="O45" s="257">
        <v>2.09</v>
      </c>
      <c r="P45" s="208"/>
      <c r="Q45" s="231">
        <v>6.3228699551569512E-2</v>
      </c>
      <c r="R45" s="258">
        <v>-4.4642860000000005E-3</v>
      </c>
      <c r="S45" s="231">
        <v>-1.073208E-2</v>
      </c>
      <c r="T45" s="258">
        <v>9.8215699999999989E-2</v>
      </c>
      <c r="U45" s="231">
        <v>2.0898659999999999E-2</v>
      </c>
    </row>
    <row r="46" spans="1:21" ht="14.25" customHeight="1">
      <c r="A46" s="223" t="s">
        <v>210</v>
      </c>
      <c r="B46" s="254" t="s">
        <v>1267</v>
      </c>
      <c r="C46" s="224" t="s">
        <v>322</v>
      </c>
      <c r="D46" s="225"/>
      <c r="E46" s="208"/>
      <c r="F46" s="517">
        <v>18302.983502999999</v>
      </c>
      <c r="G46" s="502">
        <v>-447.5</v>
      </c>
      <c r="H46" s="256">
        <v>1132273013.0005002</v>
      </c>
      <c r="I46" s="227">
        <v>325040182</v>
      </c>
      <c r="J46" s="256">
        <v>171792</v>
      </c>
      <c r="K46" s="228">
        <v>6.1862756572714603E-2</v>
      </c>
      <c r="L46" s="229"/>
      <c r="M46" s="257">
        <v>3.5</v>
      </c>
      <c r="N46" s="230">
        <v>4.2699999999999996</v>
      </c>
      <c r="O46" s="257">
        <v>3.2749999999999999</v>
      </c>
      <c r="P46" s="208"/>
      <c r="Q46" s="231">
        <v>5.1771428571428565E-2</v>
      </c>
      <c r="R46" s="258">
        <v>-2.5069640000000001E-2</v>
      </c>
      <c r="S46" s="231">
        <v>-0.10032120000000001</v>
      </c>
      <c r="T46" s="258">
        <v>0.18142510000000001</v>
      </c>
      <c r="U46" s="231">
        <v>8.8613149999999988E-2</v>
      </c>
    </row>
    <row r="47" spans="1:21" ht="15" customHeight="1">
      <c r="A47" s="223" t="s">
        <v>6</v>
      </c>
      <c r="B47" s="254" t="s">
        <v>1267</v>
      </c>
      <c r="C47" s="224" t="s">
        <v>323</v>
      </c>
      <c r="D47" s="225"/>
      <c r="E47" s="208"/>
      <c r="F47" s="517">
        <v>10480.38616582</v>
      </c>
      <c r="G47" s="502">
        <v>-121.58</v>
      </c>
      <c r="H47" s="256">
        <v>1628717277.601651</v>
      </c>
      <c r="I47" s="227">
        <v>385021157</v>
      </c>
      <c r="J47" s="256">
        <v>253233</v>
      </c>
      <c r="K47" s="228">
        <v>0.15540622757904055</v>
      </c>
      <c r="L47" s="229"/>
      <c r="M47" s="257">
        <v>4.3099999999999996</v>
      </c>
      <c r="N47" s="230">
        <v>6.75</v>
      </c>
      <c r="O47" s="257">
        <v>3.71</v>
      </c>
      <c r="P47" s="208"/>
      <c r="Q47" s="231">
        <v>5.8468677494199539E-2</v>
      </c>
      <c r="R47" s="258">
        <v>-1.1467890000000001E-2</v>
      </c>
      <c r="S47" s="231">
        <v>-0.25703980000000004</v>
      </c>
      <c r="T47" s="258">
        <v>8.7581089999999986E-2</v>
      </c>
      <c r="U47" s="231">
        <v>5.1643670000000003E-2</v>
      </c>
    </row>
    <row r="48" spans="1:21" ht="14.25" customHeight="1">
      <c r="A48" s="223" t="s">
        <v>229</v>
      </c>
      <c r="B48" s="254" t="s">
        <v>1267</v>
      </c>
      <c r="C48" s="224" t="s">
        <v>624</v>
      </c>
      <c r="D48" s="225"/>
      <c r="E48" s="208"/>
      <c r="F48" s="517">
        <v>87.224354645000005</v>
      </c>
      <c r="G48" s="502">
        <v>0</v>
      </c>
      <c r="H48" s="256">
        <v>895719.00250000006</v>
      </c>
      <c r="I48" s="227">
        <v>2228140</v>
      </c>
      <c r="J48" s="256">
        <v>311</v>
      </c>
      <c r="K48" s="228">
        <v>1.0269138776039608E-2</v>
      </c>
      <c r="L48" s="229"/>
      <c r="M48" s="257">
        <v>0.39500000000000002</v>
      </c>
      <c r="N48" s="230">
        <v>0.44</v>
      </c>
      <c r="O48" s="257">
        <v>0.375</v>
      </c>
      <c r="P48" s="208"/>
      <c r="Q48" s="231">
        <v>7.9746835443037969E-2</v>
      </c>
      <c r="R48" s="258">
        <v>2.2784810000000003E-2</v>
      </c>
      <c r="S48" s="231">
        <v>6.7162479999999997E-2</v>
      </c>
      <c r="T48" s="258">
        <v>-2.0915439999999997E-2</v>
      </c>
      <c r="U48" s="231">
        <v>-5.002968E-2</v>
      </c>
    </row>
    <row r="49" spans="1:21" ht="14.25" customHeight="1">
      <c r="A49" s="223" t="s">
        <v>267</v>
      </c>
      <c r="B49" s="254" t="s">
        <v>1267</v>
      </c>
      <c r="C49" s="224" t="s">
        <v>291</v>
      </c>
      <c r="D49" s="225"/>
      <c r="E49" s="208"/>
      <c r="F49" s="517">
        <v>11045.901251519999</v>
      </c>
      <c r="G49" s="502">
        <v>-508.54</v>
      </c>
      <c r="H49" s="256">
        <v>1011254650.0164983</v>
      </c>
      <c r="I49" s="227">
        <v>427102537</v>
      </c>
      <c r="J49" s="256">
        <v>159591</v>
      </c>
      <c r="K49" s="228">
        <v>9.1550216409669802E-2</v>
      </c>
      <c r="L49" s="229"/>
      <c r="M49" s="257">
        <v>2.36</v>
      </c>
      <c r="N49" s="230">
        <v>2.73</v>
      </c>
      <c r="O49" s="257">
        <v>2.21</v>
      </c>
      <c r="P49" s="208"/>
      <c r="Q49" s="231">
        <v>5.2542372881355937E-2</v>
      </c>
      <c r="R49" s="258">
        <v>-5.2208829999999998E-2</v>
      </c>
      <c r="S49" s="231">
        <v>-1.6365149999999998E-2</v>
      </c>
      <c r="T49" s="258">
        <v>0.17564340000000001</v>
      </c>
      <c r="U49" s="231">
        <v>0.13135350000000001</v>
      </c>
    </row>
    <row r="50" spans="1:21" ht="14.25" customHeight="1">
      <c r="A50" s="223" t="s">
        <v>669</v>
      </c>
      <c r="B50" s="254" t="s">
        <v>1267</v>
      </c>
      <c r="C50" s="224" t="s">
        <v>1225</v>
      </c>
      <c r="D50" s="225"/>
      <c r="E50" s="208"/>
      <c r="F50" s="517">
        <v>85.15002594500001</v>
      </c>
      <c r="G50" s="502">
        <v>-0.8</v>
      </c>
      <c r="H50" s="256">
        <v>48574.74</v>
      </c>
      <c r="I50" s="227">
        <v>90298</v>
      </c>
      <c r="J50" s="256">
        <v>56</v>
      </c>
      <c r="K50" s="228">
        <v>5.7046066000467608E-4</v>
      </c>
      <c r="L50" s="229"/>
      <c r="M50" s="257">
        <v>0.53500000000000003</v>
      </c>
      <c r="N50" s="230">
        <v>0.69</v>
      </c>
      <c r="O50" s="257">
        <v>0.45</v>
      </c>
      <c r="P50" s="208"/>
      <c r="Q50" s="231">
        <v>5.233644859813083E-2</v>
      </c>
      <c r="R50" s="258">
        <v>1.686027E-2</v>
      </c>
      <c r="S50" s="231">
        <v>-4.4185809999999999E-2</v>
      </c>
      <c r="T50" s="258">
        <v>-0.19614350000000003</v>
      </c>
      <c r="U50" s="231">
        <v>-0.13726570000000002</v>
      </c>
    </row>
    <row r="51" spans="1:21" ht="14.25" customHeight="1">
      <c r="A51" s="223" t="s">
        <v>635</v>
      </c>
      <c r="B51" s="254" t="s">
        <v>1267</v>
      </c>
      <c r="C51" s="224" t="s">
        <v>636</v>
      </c>
      <c r="D51" s="225"/>
      <c r="E51" s="208"/>
      <c r="F51" s="517">
        <v>1423.70033246</v>
      </c>
      <c r="G51" s="502">
        <v>-111.02</v>
      </c>
      <c r="H51" s="256">
        <v>107039107.57589205</v>
      </c>
      <c r="I51" s="227">
        <v>47540511</v>
      </c>
      <c r="J51" s="256">
        <v>76632</v>
      </c>
      <c r="K51" s="228">
        <v>7.5183734340315889E-2</v>
      </c>
      <c r="L51" s="229"/>
      <c r="M51" s="257">
        <v>2.1800000000000002</v>
      </c>
      <c r="N51" s="230">
        <v>2.74</v>
      </c>
      <c r="O51" s="257">
        <v>2</v>
      </c>
      <c r="P51" s="208"/>
      <c r="Q51" s="231">
        <v>7.807339449541284E-2</v>
      </c>
      <c r="R51" s="258">
        <v>-5.3700940000000003E-2</v>
      </c>
      <c r="S51" s="231">
        <v>-0.1332845</v>
      </c>
      <c r="T51" s="258">
        <v>5.905755E-2</v>
      </c>
      <c r="U51" s="231">
        <v>2.0366080000000002E-2</v>
      </c>
    </row>
    <row r="52" spans="1:21" s="332" customFormat="1">
      <c r="A52" s="323" t="s">
        <v>205</v>
      </c>
      <c r="C52" s="324"/>
      <c r="D52" s="324"/>
      <c r="E52" s="208"/>
      <c r="F52" s="326"/>
      <c r="G52" s="326"/>
      <c r="H52" s="327"/>
      <c r="I52" s="327"/>
      <c r="J52" s="327"/>
      <c r="K52" s="328"/>
      <c r="L52" s="464"/>
      <c r="M52" s="329"/>
      <c r="N52" s="329"/>
      <c r="O52" s="329"/>
      <c r="P52" s="208"/>
      <c r="Q52" s="330"/>
      <c r="R52" s="330"/>
      <c r="S52" s="330"/>
      <c r="T52" s="330"/>
      <c r="U52" s="330"/>
    </row>
    <row r="53" spans="1:21" s="249" customFormat="1">
      <c r="A53" s="223" t="s">
        <v>160</v>
      </c>
      <c r="B53" s="254" t="s">
        <v>1267</v>
      </c>
      <c r="C53" s="224" t="s">
        <v>327</v>
      </c>
      <c r="D53" s="225"/>
      <c r="E53" s="208"/>
      <c r="F53" s="255">
        <v>75.729641570000013</v>
      </c>
      <c r="G53" s="502">
        <v>-3.44</v>
      </c>
      <c r="H53" s="256">
        <v>920991.35000000044</v>
      </c>
      <c r="I53" s="227">
        <v>8048568</v>
      </c>
      <c r="J53" s="256">
        <v>200</v>
      </c>
      <c r="K53" s="228">
        <v>1.2161570171287427E-2</v>
      </c>
      <c r="L53" s="229"/>
      <c r="M53" s="257">
        <v>0.11</v>
      </c>
      <c r="N53" s="230">
        <v>0.13</v>
      </c>
      <c r="O53" s="257">
        <v>0.10467190999999999</v>
      </c>
      <c r="P53" s="208"/>
      <c r="Q53" s="231">
        <v>0</v>
      </c>
      <c r="R53" s="258">
        <v>-4.3478260000000005E-2</v>
      </c>
      <c r="S53" s="231">
        <v>-4.8406779999999996E-2</v>
      </c>
      <c r="T53" s="258">
        <v>9.9794859999999999E-2</v>
      </c>
      <c r="U53" s="231">
        <v>2.9968970000000001E-2</v>
      </c>
    </row>
    <row r="54" spans="1:21" s="325" customFormat="1">
      <c r="A54" s="323" t="s">
        <v>511</v>
      </c>
      <c r="B54" s="324"/>
      <c r="C54" s="324"/>
      <c r="D54" s="324"/>
      <c r="E54" s="208"/>
      <c r="F54" s="326"/>
      <c r="G54" s="326"/>
      <c r="H54" s="327"/>
      <c r="I54" s="327"/>
      <c r="J54" s="327"/>
      <c r="K54" s="328"/>
      <c r="L54" s="464"/>
      <c r="M54" s="327"/>
      <c r="N54" s="327"/>
      <c r="O54" s="328"/>
      <c r="P54" s="208"/>
      <c r="Q54" s="330"/>
      <c r="R54" s="324"/>
      <c r="S54" s="324"/>
      <c r="T54" s="324"/>
      <c r="U54" s="324"/>
    </row>
    <row r="55" spans="1:21">
      <c r="A55" s="223" t="s">
        <v>169</v>
      </c>
      <c r="B55" s="254" t="s">
        <v>83</v>
      </c>
      <c r="C55" s="224" t="s">
        <v>341</v>
      </c>
      <c r="D55" s="225"/>
      <c r="E55" s="208"/>
      <c r="F55" s="255" t="s">
        <v>170</v>
      </c>
      <c r="G55" s="226" t="s">
        <v>170</v>
      </c>
      <c r="H55" s="256">
        <v>0</v>
      </c>
      <c r="I55" s="227">
        <v>0</v>
      </c>
      <c r="J55" s="256">
        <v>0</v>
      </c>
      <c r="K55" s="228" t="s">
        <v>170</v>
      </c>
      <c r="L55" s="229"/>
      <c r="M55" s="257">
        <v>122136.5474841543</v>
      </c>
      <c r="N55" s="230">
        <v>127306.99889905223</v>
      </c>
      <c r="O55" s="257">
        <v>113530.65970252859</v>
      </c>
      <c r="P55" s="208"/>
      <c r="Q55" s="438" t="s">
        <v>170</v>
      </c>
      <c r="R55" s="258">
        <v>-2.5781187208102383E-2</v>
      </c>
      <c r="S55" s="438">
        <v>2.6843476139915633E-2</v>
      </c>
      <c r="T55" s="258">
        <v>0.11398726176245555</v>
      </c>
      <c r="U55" s="438">
        <v>7.6838347460676637E-2</v>
      </c>
    </row>
    <row r="56" spans="1:21">
      <c r="A56" s="223" t="s">
        <v>175</v>
      </c>
      <c r="B56" s="254" t="s">
        <v>83</v>
      </c>
      <c r="C56" s="224" t="s">
        <v>384</v>
      </c>
      <c r="D56" s="225"/>
      <c r="E56" s="208"/>
      <c r="F56" s="255" t="s">
        <v>170</v>
      </c>
      <c r="G56" s="226" t="s">
        <v>170</v>
      </c>
      <c r="H56" s="256">
        <v>0</v>
      </c>
      <c r="I56" s="227">
        <v>0</v>
      </c>
      <c r="J56" s="256">
        <v>0</v>
      </c>
      <c r="K56" s="228" t="s">
        <v>170</v>
      </c>
      <c r="L56" s="229"/>
      <c r="M56" s="257">
        <v>12012.063151128326</v>
      </c>
      <c r="N56" s="230">
        <v>13901.023556900154</v>
      </c>
      <c r="O56" s="257">
        <v>11138.14721999625</v>
      </c>
      <c r="P56" s="208"/>
      <c r="Q56" s="438" t="s">
        <v>170</v>
      </c>
      <c r="R56" s="258">
        <v>-3.3394014280951477E-2</v>
      </c>
      <c r="S56" s="438">
        <v>-6.74397403277604E-2</v>
      </c>
      <c r="T56" s="258">
        <v>0.10412287856224145</v>
      </c>
      <c r="U56" s="438">
        <v>2.1778646791826839E-2</v>
      </c>
    </row>
    <row r="57" spans="1:21">
      <c r="A57" s="223" t="s">
        <v>186</v>
      </c>
      <c r="B57" s="254" t="s">
        <v>83</v>
      </c>
      <c r="C57" s="224" t="s">
        <v>342</v>
      </c>
      <c r="D57" s="225"/>
      <c r="E57" s="208"/>
      <c r="F57" s="255" t="s">
        <v>170</v>
      </c>
      <c r="G57" s="226" t="s">
        <v>170</v>
      </c>
      <c r="H57" s="256">
        <v>0</v>
      </c>
      <c r="I57" s="227">
        <v>0</v>
      </c>
      <c r="J57" s="256">
        <v>0</v>
      </c>
      <c r="K57" s="228" t="s">
        <v>170</v>
      </c>
      <c r="L57" s="229"/>
      <c r="M57" s="257">
        <v>73371.169507913321</v>
      </c>
      <c r="N57" s="230">
        <v>89518.724769186287</v>
      </c>
      <c r="O57" s="257">
        <v>69874.964272129946</v>
      </c>
      <c r="P57" s="208"/>
      <c r="Q57" s="438" t="s">
        <v>170</v>
      </c>
      <c r="R57" s="258">
        <v>-1.5841525920051211E-2</v>
      </c>
      <c r="S57" s="438">
        <v>-0.1433558580176226</v>
      </c>
      <c r="T57" s="258">
        <v>9.4429621397503993E-2</v>
      </c>
      <c r="U57" s="438">
        <v>2.9753561652599236E-2</v>
      </c>
    </row>
    <row r="58" spans="1:21">
      <c r="A58" s="223" t="s">
        <v>187</v>
      </c>
      <c r="B58" s="254" t="s">
        <v>83</v>
      </c>
      <c r="C58" s="224" t="s">
        <v>343</v>
      </c>
      <c r="D58" s="225"/>
      <c r="E58" s="208"/>
      <c r="F58" s="255" t="s">
        <v>170</v>
      </c>
      <c r="G58" s="226" t="s">
        <v>170</v>
      </c>
      <c r="H58" s="256">
        <v>0</v>
      </c>
      <c r="I58" s="227">
        <v>0</v>
      </c>
      <c r="J58" s="256">
        <v>0</v>
      </c>
      <c r="K58" s="228" t="s">
        <v>170</v>
      </c>
      <c r="L58" s="229"/>
      <c r="M58" s="257">
        <v>893.53007562224423</v>
      </c>
      <c r="N58" s="230">
        <v>936.26025054240586</v>
      </c>
      <c r="O58" s="257">
        <v>830.8225652510697</v>
      </c>
      <c r="P58" s="208"/>
      <c r="Q58" s="438" t="s">
        <v>170</v>
      </c>
      <c r="R58" s="258">
        <v>-2.0616199589604946E-2</v>
      </c>
      <c r="S58" s="438">
        <v>7.9648180837189553E-2</v>
      </c>
      <c r="T58" s="258">
        <v>0.10984629388536082</v>
      </c>
      <c r="U58" s="438">
        <v>0.13093048578576072</v>
      </c>
    </row>
    <row r="59" spans="1:21">
      <c r="A59" s="223" t="s">
        <v>178</v>
      </c>
      <c r="B59" s="254" t="s">
        <v>83</v>
      </c>
      <c r="C59" s="224" t="s">
        <v>339</v>
      </c>
      <c r="D59" s="225"/>
      <c r="E59" s="208"/>
      <c r="F59" s="255" t="s">
        <v>170</v>
      </c>
      <c r="G59" s="226" t="s">
        <v>170</v>
      </c>
      <c r="H59" s="256">
        <v>0</v>
      </c>
      <c r="I59" s="227">
        <v>0</v>
      </c>
      <c r="J59" s="256">
        <v>0</v>
      </c>
      <c r="K59" s="228" t="s">
        <v>170</v>
      </c>
      <c r="L59" s="229"/>
      <c r="M59" s="257">
        <v>169.84172000000001</v>
      </c>
      <c r="N59" s="230">
        <v>0</v>
      </c>
      <c r="O59" s="257">
        <v>0</v>
      </c>
      <c r="P59" s="208"/>
      <c r="Q59" s="438" t="s">
        <v>170</v>
      </c>
      <c r="R59" s="258" t="s">
        <v>170</v>
      </c>
      <c r="S59" s="438" t="s">
        <v>170</v>
      </c>
      <c r="T59" s="258">
        <v>-0.51371826075576676</v>
      </c>
      <c r="U59" s="438">
        <v>0</v>
      </c>
    </row>
    <row r="60" spans="1:21">
      <c r="A60" s="223" t="s">
        <v>179</v>
      </c>
      <c r="B60" s="254" t="s">
        <v>83</v>
      </c>
      <c r="C60" s="224" t="s">
        <v>340</v>
      </c>
      <c r="D60" s="225"/>
      <c r="E60" s="208"/>
      <c r="F60" s="255" t="s">
        <v>170</v>
      </c>
      <c r="G60" s="226" t="s">
        <v>170</v>
      </c>
      <c r="H60" s="256">
        <v>0</v>
      </c>
      <c r="I60" s="227">
        <v>0</v>
      </c>
      <c r="J60" s="256">
        <v>0</v>
      </c>
      <c r="K60" s="228" t="s">
        <v>170</v>
      </c>
      <c r="L60" s="229"/>
      <c r="M60" s="257">
        <v>3564</v>
      </c>
      <c r="N60" s="230">
        <v>0</v>
      </c>
      <c r="O60" s="257">
        <v>0</v>
      </c>
      <c r="P60" s="208"/>
      <c r="Q60" s="438" t="s">
        <v>170</v>
      </c>
      <c r="R60" s="258" t="s">
        <v>170</v>
      </c>
      <c r="S60" s="438" t="s">
        <v>170</v>
      </c>
      <c r="T60" s="258">
        <v>0.10381749667139073</v>
      </c>
      <c r="U60" s="438">
        <v>0.83786427885037895</v>
      </c>
    </row>
    <row r="61" spans="1:21" ht="11.25" customHeight="1">
      <c r="A61" s="233"/>
      <c r="C61" s="233"/>
      <c r="D61" s="233"/>
      <c r="E61" s="208"/>
      <c r="F61" s="375"/>
      <c r="G61" s="375"/>
    </row>
    <row r="62" spans="1:21" ht="19.5" customHeight="1">
      <c r="A62" s="533" t="s">
        <v>517</v>
      </c>
      <c r="B62" s="533"/>
      <c r="C62" s="533"/>
      <c r="D62" s="533"/>
      <c r="E62" s="533"/>
      <c r="F62" s="533"/>
      <c r="G62" s="533"/>
      <c r="H62" s="533"/>
      <c r="I62" s="533"/>
      <c r="J62" s="533"/>
      <c r="K62" s="533"/>
      <c r="L62" s="533"/>
      <c r="M62" s="533"/>
      <c r="N62" s="533"/>
      <c r="O62" s="533"/>
      <c r="P62" s="533"/>
      <c r="Q62" s="533"/>
      <c r="R62" s="533"/>
      <c r="S62" s="533"/>
      <c r="T62" s="533"/>
      <c r="U62" s="533"/>
    </row>
    <row r="63" spans="1:21" ht="11.25" customHeight="1">
      <c r="A63" s="533"/>
      <c r="B63" s="533"/>
      <c r="C63" s="533"/>
      <c r="D63" s="533"/>
      <c r="E63" s="533"/>
      <c r="F63" s="533"/>
      <c r="G63" s="533"/>
      <c r="H63" s="533"/>
      <c r="I63" s="533"/>
      <c r="J63" s="533"/>
      <c r="K63" s="533"/>
      <c r="L63" s="533"/>
      <c r="M63" s="533"/>
      <c r="N63" s="533"/>
      <c r="O63" s="533"/>
      <c r="P63" s="533"/>
      <c r="Q63" s="533"/>
      <c r="R63" s="533"/>
      <c r="S63" s="533"/>
      <c r="T63" s="533"/>
      <c r="U63" s="533"/>
    </row>
    <row r="64" spans="1:21">
      <c r="A64" s="234" t="s">
        <v>1600</v>
      </c>
      <c r="C64" s="235"/>
      <c r="D64" s="236"/>
      <c r="E64" s="236"/>
    </row>
    <row r="65" spans="1:1" ht="11.25" customHeight="1">
      <c r="A65" s="233"/>
    </row>
    <row r="67" spans="1:1" ht="17.5">
      <c r="A67" s="237" t="s">
        <v>513</v>
      </c>
    </row>
    <row r="107" spans="1:13">
      <c r="A107" s="375"/>
      <c r="B107" s="375"/>
      <c r="C107" s="375"/>
      <c r="D107" s="250"/>
      <c r="E107" s="250"/>
      <c r="F107" s="375"/>
      <c r="G107" s="375"/>
      <c r="H107" s="375"/>
      <c r="I107" s="375"/>
      <c r="J107" s="375"/>
      <c r="K107" s="375"/>
      <c r="L107" s="465"/>
      <c r="M107" s="375"/>
    </row>
    <row r="108" spans="1:13">
      <c r="A108" s="375"/>
      <c r="B108" s="375"/>
      <c r="C108" s="375"/>
      <c r="D108" s="250"/>
      <c r="E108" s="250"/>
      <c r="F108" s="375"/>
      <c r="G108" s="375"/>
      <c r="H108" s="375"/>
      <c r="I108" s="375"/>
      <c r="J108" s="375"/>
      <c r="K108" s="375"/>
      <c r="L108" s="465"/>
      <c r="M108" s="375"/>
    </row>
    <row r="109" spans="1:13">
      <c r="A109" s="375"/>
      <c r="B109" s="233"/>
      <c r="C109" s="233"/>
      <c r="D109" s="251"/>
      <c r="E109" s="251"/>
      <c r="F109" s="375"/>
      <c r="G109" s="375"/>
      <c r="H109" s="375"/>
      <c r="I109" s="375"/>
      <c r="J109" s="375"/>
      <c r="K109" s="375"/>
      <c r="L109" s="465"/>
      <c r="M109" s="375"/>
    </row>
    <row r="110" spans="1:13">
      <c r="A110" s="233"/>
      <c r="B110" s="233"/>
      <c r="C110" s="233"/>
      <c r="D110" s="251"/>
      <c r="E110" s="251"/>
      <c r="F110" s="375"/>
      <c r="G110" s="375"/>
      <c r="H110" s="375"/>
      <c r="I110" s="375"/>
      <c r="J110" s="375"/>
      <c r="K110" s="375"/>
      <c r="L110" s="465"/>
      <c r="M110" s="375"/>
    </row>
    <row r="111" spans="1:13">
      <c r="A111" s="235"/>
      <c r="B111" s="235"/>
      <c r="C111" s="235"/>
      <c r="D111" s="236"/>
      <c r="E111" s="236"/>
    </row>
    <row r="112" spans="1:13">
      <c r="A112" s="235"/>
      <c r="B112" s="235"/>
      <c r="C112" s="235"/>
      <c r="D112" s="236"/>
      <c r="E112" s="236"/>
    </row>
    <row r="113" spans="1:5">
      <c r="A113" s="235"/>
      <c r="B113" s="235"/>
      <c r="C113" s="235"/>
      <c r="D113" s="236"/>
      <c r="E113" s="236"/>
    </row>
    <row r="114" spans="1:5">
      <c r="A114" s="235"/>
      <c r="B114" s="236"/>
      <c r="C114" s="235"/>
      <c r="D114" s="236"/>
      <c r="E114" s="236"/>
    </row>
    <row r="115" spans="1:5">
      <c r="A115" s="236"/>
      <c r="B115" s="236"/>
      <c r="C115" s="235"/>
      <c r="D115" s="236"/>
      <c r="E115" s="236"/>
    </row>
    <row r="116" spans="1:5">
      <c r="A116" s="236"/>
      <c r="B116" s="235"/>
      <c r="C116" s="252"/>
      <c r="D116" s="253"/>
      <c r="E116" s="253"/>
    </row>
    <row r="117" spans="1:5">
      <c r="A117" s="235"/>
      <c r="B117" s="235"/>
      <c r="C117" s="235"/>
      <c r="D117" s="236"/>
      <c r="E117" s="236"/>
    </row>
    <row r="118" spans="1:5">
      <c r="A118" s="235"/>
      <c r="B118" s="235"/>
      <c r="C118" s="235"/>
      <c r="D118" s="236"/>
      <c r="E118" s="236"/>
    </row>
    <row r="119" spans="1:5" ht="13.5" customHeight="1">
      <c r="A119" s="235"/>
      <c r="B119" s="235"/>
      <c r="C119" s="235"/>
      <c r="D119" s="236"/>
      <c r="E119" s="236"/>
    </row>
    <row r="120" spans="1:5">
      <c r="A120" s="235"/>
      <c r="B120" s="235"/>
      <c r="C120" s="235"/>
      <c r="D120" s="236"/>
      <c r="E120" s="236"/>
    </row>
    <row r="121" spans="1:5">
      <c r="A121" s="235"/>
      <c r="B121" s="235"/>
      <c r="C121" s="235"/>
      <c r="D121" s="236"/>
      <c r="E121" s="236"/>
    </row>
    <row r="122" spans="1:5">
      <c r="A122" s="235"/>
      <c r="B122" s="236"/>
      <c r="C122" s="235"/>
      <c r="D122" s="236"/>
      <c r="E122" s="236"/>
    </row>
    <row r="123" spans="1:5">
      <c r="A123" s="236"/>
      <c r="B123" s="236"/>
      <c r="C123" s="235"/>
      <c r="D123" s="236"/>
      <c r="E123" s="236"/>
    </row>
    <row r="124" spans="1:5">
      <c r="A124" s="236"/>
      <c r="B124" s="235"/>
      <c r="C124" s="235"/>
      <c r="D124" s="236"/>
      <c r="E124" s="236"/>
    </row>
    <row r="125" spans="1:5">
      <c r="A125" s="235"/>
      <c r="B125" s="235"/>
      <c r="C125" s="235"/>
      <c r="D125" s="236"/>
      <c r="E125" s="236"/>
    </row>
    <row r="126" spans="1:5">
      <c r="A126" s="235"/>
      <c r="B126" s="235"/>
      <c r="C126" s="235"/>
      <c r="D126" s="236"/>
      <c r="E126" s="236"/>
    </row>
    <row r="127" spans="1:5">
      <c r="A127" s="235"/>
      <c r="B127" s="235"/>
      <c r="C127" s="235"/>
      <c r="D127" s="236"/>
      <c r="E127" s="236"/>
    </row>
    <row r="128" spans="1:5">
      <c r="A128" s="235"/>
      <c r="B128" s="235"/>
      <c r="C128" s="235"/>
      <c r="D128" s="236"/>
      <c r="E128" s="236"/>
    </row>
    <row r="129" spans="1:5">
      <c r="A129" s="235"/>
      <c r="B129" s="235"/>
      <c r="C129" s="235"/>
      <c r="D129" s="236"/>
      <c r="E129" s="236"/>
    </row>
    <row r="130" spans="1:5">
      <c r="A130" s="235"/>
      <c r="B130" s="236"/>
      <c r="C130" s="235"/>
      <c r="D130" s="236"/>
      <c r="E130" s="236"/>
    </row>
    <row r="131" spans="1:5">
      <c r="A131" s="236"/>
      <c r="B131" s="236"/>
      <c r="C131" s="235"/>
      <c r="D131" s="236"/>
      <c r="E131" s="236"/>
    </row>
    <row r="132" spans="1:5">
      <c r="A132" s="236"/>
      <c r="B132" s="235"/>
      <c r="C132" s="235"/>
      <c r="D132" s="236"/>
      <c r="E132" s="236"/>
    </row>
    <row r="133" spans="1:5">
      <c r="A133" s="235"/>
      <c r="B133" s="235"/>
      <c r="C133" s="235"/>
      <c r="D133" s="236"/>
      <c r="E133" s="236"/>
    </row>
    <row r="134" spans="1:5">
      <c r="A134" s="235"/>
      <c r="B134" s="235"/>
      <c r="C134" s="235"/>
      <c r="D134" s="236"/>
      <c r="E134" s="236"/>
    </row>
    <row r="135" spans="1:5">
      <c r="A135" s="235"/>
      <c r="B135" s="235"/>
      <c r="C135" s="235"/>
      <c r="D135" s="236"/>
      <c r="E135" s="236"/>
    </row>
    <row r="136" spans="1:5">
      <c r="A136" s="235"/>
      <c r="B136" s="235"/>
      <c r="C136" s="235"/>
      <c r="D136" s="236"/>
      <c r="E136" s="236"/>
    </row>
    <row r="137" spans="1:5">
      <c r="A137" s="235"/>
      <c r="B137" s="235"/>
      <c r="C137" s="235"/>
      <c r="D137" s="236"/>
      <c r="E137" s="236"/>
    </row>
    <row r="138" spans="1:5">
      <c r="A138" s="235"/>
      <c r="B138" s="236"/>
      <c r="C138" s="235"/>
      <c r="D138" s="236"/>
      <c r="E138" s="236"/>
    </row>
    <row r="139" spans="1:5">
      <c r="A139" s="236"/>
      <c r="B139" s="236"/>
      <c r="C139" s="235"/>
      <c r="D139" s="236"/>
      <c r="E139" s="236"/>
    </row>
    <row r="140" spans="1:5">
      <c r="A140" s="236"/>
      <c r="B140" s="235"/>
      <c r="C140" s="235"/>
      <c r="D140" s="236"/>
      <c r="E140" s="236"/>
    </row>
    <row r="141" spans="1:5">
      <c r="A141" s="235"/>
      <c r="B141" s="235"/>
      <c r="C141" s="235"/>
      <c r="D141" s="236"/>
      <c r="E141" s="236"/>
    </row>
    <row r="142" spans="1:5">
      <c r="A142" s="235"/>
      <c r="B142" s="235"/>
      <c r="C142" s="235"/>
      <c r="D142" s="236"/>
      <c r="E142" s="236"/>
    </row>
    <row r="143" spans="1:5">
      <c r="A143" s="235"/>
      <c r="B143" s="235"/>
      <c r="C143" s="235"/>
      <c r="D143" s="236"/>
      <c r="E143" s="236"/>
    </row>
    <row r="144" spans="1:5">
      <c r="A144" s="235"/>
      <c r="B144" s="235"/>
      <c r="C144" s="235"/>
      <c r="D144" s="236"/>
      <c r="E144" s="236"/>
    </row>
    <row r="145" spans="1:5">
      <c r="A145" s="235"/>
      <c r="B145" s="235"/>
      <c r="C145" s="235"/>
      <c r="D145" s="236"/>
      <c r="E145" s="236"/>
    </row>
    <row r="146" spans="1:5">
      <c r="A146" s="235"/>
      <c r="B146" s="236"/>
      <c r="C146" s="235"/>
      <c r="D146" s="236"/>
      <c r="E146" s="236"/>
    </row>
    <row r="147" spans="1:5">
      <c r="A147" s="236"/>
      <c r="B147" s="236"/>
      <c r="C147" s="235"/>
      <c r="D147" s="236"/>
      <c r="E147" s="236"/>
    </row>
    <row r="148" spans="1:5">
      <c r="A148" s="236"/>
      <c r="B148" s="235"/>
      <c r="C148" s="235"/>
      <c r="D148" s="236"/>
      <c r="E148" s="236"/>
    </row>
    <row r="149" spans="1:5">
      <c r="A149" s="235"/>
      <c r="B149" s="235"/>
      <c r="C149" s="235"/>
      <c r="D149" s="236"/>
      <c r="E149" s="236"/>
    </row>
    <row r="150" spans="1:5">
      <c r="A150" s="235"/>
      <c r="B150" s="235"/>
      <c r="C150" s="235"/>
      <c r="D150" s="236"/>
      <c r="E150" s="236"/>
    </row>
    <row r="151" spans="1:5">
      <c r="A151" s="235"/>
      <c r="B151" s="235"/>
      <c r="C151" s="235"/>
      <c r="D151" s="236"/>
      <c r="E151" s="236"/>
    </row>
    <row r="152" spans="1:5">
      <c r="A152" s="235"/>
      <c r="B152" s="235"/>
      <c r="C152" s="235"/>
      <c r="D152" s="236"/>
      <c r="E152" s="236"/>
    </row>
    <row r="153" spans="1:5">
      <c r="A153" s="235"/>
      <c r="C153" s="235"/>
      <c r="D153" s="236"/>
      <c r="E153" s="236"/>
    </row>
    <row r="154" spans="1:5">
      <c r="C154" s="235"/>
      <c r="D154" s="236"/>
      <c r="E154" s="236"/>
    </row>
    <row r="155" spans="1:5">
      <c r="C155" s="235"/>
      <c r="D155" s="236"/>
      <c r="E155" s="236"/>
    </row>
    <row r="156" spans="1:5">
      <c r="C156" s="235"/>
      <c r="D156" s="236"/>
      <c r="E156" s="236"/>
    </row>
  </sheetData>
  <mergeCells count="2">
    <mergeCell ref="C11:D11"/>
    <mergeCell ref="A62:U63"/>
  </mergeCells>
  <printOptions horizontalCentered="1"/>
  <pageMargins left="0.19685039370078741" right="0.19685039370078741" top="0.19685039370078741" bottom="0.19685039370078741" header="0" footer="0.19685039370078741"/>
  <pageSetup paperSize="9" scale="67" fitToHeight="3" pageOrder="overThenDown" orientation="landscape" r:id="rId1"/>
  <headerFooter alignWithMargins="0"/>
  <rowBreaks count="1" manualBreakCount="1">
    <brk id="38" max="2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9">
    <tabColor rgb="FF99CCFF"/>
    <pageSetUpPr fitToPage="1"/>
  </sheetPr>
  <dimension ref="A1:Y118"/>
  <sheetViews>
    <sheetView view="pageBreakPreview" zoomScaleNormal="100" zoomScaleSheetLayoutView="100" workbookViewId="0">
      <selection activeCell="W31" sqref="W31"/>
    </sheetView>
  </sheetViews>
  <sheetFormatPr defaultColWidth="9" defaultRowHeight="14"/>
  <cols>
    <col min="1" max="1" width="9" style="174" customWidth="1"/>
    <col min="2" max="2" width="5.5" style="174" customWidth="1"/>
    <col min="3" max="3" width="11" style="174" customWidth="1"/>
    <col min="4" max="4" width="30.58203125" style="209" customWidth="1"/>
    <col min="5" max="5" width="0.5" style="209" customWidth="1"/>
    <col min="6" max="6" width="9.4140625" style="174" bestFit="1" customWidth="1"/>
    <col min="7" max="7" width="8.08203125" style="174" customWidth="1"/>
    <col min="8" max="8" width="11.58203125" style="174" customWidth="1"/>
    <col min="9" max="9" width="10.58203125" style="174" customWidth="1"/>
    <col min="10" max="11" width="8.5" style="174" customWidth="1"/>
    <col min="12" max="12" width="0.58203125" style="174" customWidth="1"/>
    <col min="13" max="13" width="11.58203125" style="174" bestFit="1" customWidth="1"/>
    <col min="14" max="14" width="11" style="174" customWidth="1"/>
    <col min="15" max="15" width="9.08203125" style="174" bestFit="1" customWidth="1"/>
    <col min="16" max="16" width="0.5" style="174" customWidth="1"/>
    <col min="17" max="17" width="10.08203125" style="174" customWidth="1"/>
    <col min="18" max="21" width="9.08203125" style="174" bestFit="1" customWidth="1"/>
    <col min="22" max="16384" width="9" style="174"/>
  </cols>
  <sheetData>
    <row r="1" spans="1:25" s="173" customFormat="1">
      <c r="A1" s="216"/>
      <c r="B1" s="216"/>
      <c r="C1" s="216"/>
      <c r="D1" s="217"/>
      <c r="E1" s="216"/>
      <c r="F1" s="216"/>
      <c r="G1" s="216"/>
      <c r="H1" s="216"/>
      <c r="I1" s="216"/>
      <c r="J1" s="216"/>
      <c r="K1" s="216"/>
      <c r="L1" s="216"/>
      <c r="M1" s="216"/>
      <c r="N1" s="216"/>
      <c r="O1" s="216"/>
      <c r="P1" s="216"/>
      <c r="Q1" s="216"/>
      <c r="R1" s="216"/>
      <c r="S1" s="216"/>
      <c r="T1" s="216"/>
      <c r="U1" s="216"/>
    </row>
    <row r="2" spans="1:25" s="173" customFormat="1">
      <c r="A2" s="316"/>
      <c r="B2" s="316"/>
      <c r="C2" s="316"/>
      <c r="D2" s="317"/>
      <c r="E2" s="316"/>
      <c r="F2" s="316"/>
      <c r="G2" s="316"/>
      <c r="H2" s="316"/>
      <c r="I2" s="316"/>
      <c r="J2" s="316"/>
      <c r="K2" s="316"/>
      <c r="L2" s="316"/>
      <c r="M2" s="316"/>
      <c r="N2" s="316"/>
      <c r="O2" s="316"/>
      <c r="P2" s="316"/>
      <c r="Q2" s="316"/>
      <c r="R2" s="316"/>
      <c r="S2" s="316"/>
      <c r="T2" s="316"/>
      <c r="U2" s="316"/>
    </row>
    <row r="3" spans="1:25" s="173" customFormat="1" ht="14.9" customHeight="1">
      <c r="A3" s="316"/>
      <c r="B3" s="316"/>
      <c r="C3" s="316"/>
      <c r="D3" s="318"/>
      <c r="E3" s="318"/>
      <c r="F3" s="318"/>
      <c r="G3" s="318"/>
      <c r="H3" s="318"/>
      <c r="I3" s="318"/>
      <c r="J3" s="318"/>
      <c r="K3" s="318"/>
      <c r="L3" s="318"/>
      <c r="M3" s="316"/>
      <c r="N3" s="316"/>
      <c r="O3" s="316"/>
      <c r="P3" s="316"/>
      <c r="Q3" s="316"/>
      <c r="R3" s="316"/>
      <c r="S3" s="316"/>
      <c r="T3" s="316"/>
      <c r="U3" s="316"/>
    </row>
    <row r="4" spans="1:25" s="173" customFormat="1" ht="14.9" customHeight="1">
      <c r="A4" s="316"/>
      <c r="B4" s="316"/>
      <c r="C4" s="316"/>
      <c r="D4" s="318"/>
      <c r="E4" s="318"/>
      <c r="F4" s="318"/>
      <c r="G4" s="318"/>
      <c r="H4" s="318"/>
      <c r="I4" s="318"/>
      <c r="J4" s="318"/>
      <c r="K4" s="318"/>
      <c r="L4" s="318"/>
      <c r="M4" s="316"/>
      <c r="N4" s="316"/>
      <c r="O4" s="316"/>
      <c r="P4" s="316"/>
      <c r="Q4" s="316"/>
      <c r="R4" s="316"/>
      <c r="S4" s="316"/>
      <c r="T4" s="316"/>
      <c r="U4" s="316"/>
    </row>
    <row r="5" spans="1:25" s="173" customFormat="1" ht="14.9" customHeight="1">
      <c r="A5" s="316"/>
      <c r="B5" s="316"/>
      <c r="C5" s="316"/>
      <c r="D5" s="318"/>
      <c r="E5" s="318"/>
      <c r="F5" s="318"/>
      <c r="G5" s="318"/>
      <c r="H5" s="318"/>
      <c r="I5" s="318"/>
      <c r="J5" s="318"/>
      <c r="K5" s="318"/>
      <c r="L5" s="318"/>
      <c r="M5" s="316"/>
      <c r="N5" s="316"/>
      <c r="O5" s="316"/>
      <c r="P5" s="316"/>
      <c r="Q5" s="316"/>
      <c r="R5" s="316"/>
      <c r="S5" s="316"/>
      <c r="T5" s="316"/>
      <c r="U5" s="316"/>
    </row>
    <row r="6" spans="1:25" s="173" customFormat="1" ht="14.9" customHeight="1">
      <c r="A6" s="316"/>
      <c r="B6" s="316"/>
      <c r="C6" s="316"/>
      <c r="D6" s="318"/>
      <c r="E6" s="318"/>
      <c r="F6" s="318"/>
      <c r="G6" s="318"/>
      <c r="H6" s="318"/>
      <c r="I6" s="318"/>
      <c r="J6" s="318"/>
      <c r="K6" s="318"/>
      <c r="L6" s="318"/>
      <c r="M6" s="316"/>
      <c r="N6" s="316"/>
      <c r="O6" s="316"/>
      <c r="P6" s="316"/>
      <c r="Q6" s="316"/>
      <c r="R6" s="316"/>
      <c r="S6" s="316"/>
      <c r="T6" s="316"/>
      <c r="U6" s="316"/>
    </row>
    <row r="7" spans="1:25" ht="11.25" customHeight="1">
      <c r="A7" s="316"/>
      <c r="B7" s="316"/>
      <c r="C7" s="316"/>
      <c r="D7" s="316"/>
      <c r="E7" s="316"/>
      <c r="F7" s="316"/>
      <c r="G7" s="316"/>
      <c r="H7" s="316"/>
      <c r="I7" s="316"/>
      <c r="J7" s="316"/>
      <c r="K7" s="316"/>
      <c r="L7" s="316"/>
      <c r="M7" s="316"/>
      <c r="N7" s="316"/>
      <c r="O7" s="316"/>
      <c r="P7" s="316"/>
      <c r="Q7" s="316"/>
      <c r="R7" s="316"/>
      <c r="S7" s="316"/>
      <c r="T7" s="316"/>
      <c r="U7" s="316"/>
    </row>
    <row r="8" spans="1:25" ht="11.25" customHeight="1">
      <c r="A8" s="316"/>
      <c r="B8" s="316"/>
      <c r="C8" s="316"/>
      <c r="D8" s="316"/>
      <c r="E8" s="316"/>
      <c r="F8" s="316"/>
      <c r="G8" s="316"/>
      <c r="H8" s="316"/>
      <c r="I8" s="316"/>
      <c r="J8" s="316"/>
      <c r="K8" s="316"/>
      <c r="L8" s="316"/>
      <c r="M8" s="316"/>
      <c r="N8" s="316"/>
      <c r="O8" s="316"/>
      <c r="P8" s="316"/>
      <c r="Q8" s="390"/>
      <c r="R8" s="316"/>
      <c r="S8" s="316"/>
      <c r="T8" s="316"/>
      <c r="U8" s="316"/>
    </row>
    <row r="9" spans="1:25" s="208" customFormat="1" ht="18" customHeight="1">
      <c r="A9" s="197" t="s">
        <v>1601</v>
      </c>
      <c r="L9" s="459"/>
      <c r="U9" s="200" t="s">
        <v>1502</v>
      </c>
    </row>
    <row r="10" spans="1:25" s="315" customFormat="1" ht="18">
      <c r="A10" s="319" t="s">
        <v>518</v>
      </c>
      <c r="E10" s="320"/>
      <c r="F10" s="319" t="s">
        <v>487</v>
      </c>
      <c r="L10" s="460"/>
      <c r="M10" s="319" t="s">
        <v>488</v>
      </c>
      <c r="P10" s="208"/>
      <c r="Q10" s="319" t="s">
        <v>489</v>
      </c>
      <c r="V10" s="321"/>
      <c r="W10" s="321"/>
      <c r="X10" s="321"/>
      <c r="Y10" s="321"/>
    </row>
    <row r="11" spans="1:25" ht="47.25" customHeight="1">
      <c r="A11" s="218" t="s">
        <v>490</v>
      </c>
      <c r="B11" s="218" t="s">
        <v>491</v>
      </c>
      <c r="C11" s="531" t="s">
        <v>492</v>
      </c>
      <c r="D11" s="532"/>
      <c r="E11" s="239"/>
      <c r="F11" s="219" t="s">
        <v>529</v>
      </c>
      <c r="G11" s="219" t="s">
        <v>515</v>
      </c>
      <c r="H11" s="219" t="s">
        <v>497</v>
      </c>
      <c r="I11" s="219" t="s">
        <v>498</v>
      </c>
      <c r="J11" s="219" t="s">
        <v>516</v>
      </c>
      <c r="K11" s="219" t="s">
        <v>499</v>
      </c>
      <c r="L11" s="247" t="s">
        <v>500</v>
      </c>
      <c r="M11" s="219" t="s">
        <v>943</v>
      </c>
      <c r="N11" s="219" t="s">
        <v>944</v>
      </c>
      <c r="O11" s="219" t="s">
        <v>945</v>
      </c>
      <c r="P11" s="208"/>
      <c r="Q11" s="222" t="s">
        <v>504</v>
      </c>
      <c r="R11" s="222" t="s">
        <v>505</v>
      </c>
      <c r="S11" s="222" t="s">
        <v>506</v>
      </c>
      <c r="T11" s="222" t="s">
        <v>507</v>
      </c>
      <c r="U11" s="222" t="s">
        <v>508</v>
      </c>
    </row>
    <row r="12" spans="1:25" s="322" customFormat="1" ht="14.25" customHeight="1">
      <c r="A12" s="310" t="s">
        <v>225</v>
      </c>
      <c r="B12" s="311"/>
      <c r="C12" s="311"/>
      <c r="D12" s="311"/>
      <c r="E12" s="239"/>
      <c r="F12" s="312"/>
      <c r="G12" s="311"/>
      <c r="H12" s="311"/>
      <c r="I12" s="311"/>
      <c r="J12" s="311"/>
      <c r="K12" s="311"/>
      <c r="L12" s="461"/>
      <c r="M12" s="313"/>
      <c r="N12" s="313"/>
      <c r="O12" s="313"/>
      <c r="P12" s="208"/>
      <c r="Q12" s="314"/>
      <c r="R12" s="313"/>
      <c r="S12" s="313"/>
      <c r="T12" s="313"/>
      <c r="U12" s="311"/>
    </row>
    <row r="13" spans="1:25" ht="14.15" customHeight="1">
      <c r="A13" s="223" t="s">
        <v>99</v>
      </c>
      <c r="B13" s="246" t="s">
        <v>167</v>
      </c>
      <c r="C13" s="224" t="s">
        <v>273</v>
      </c>
      <c r="D13" s="225"/>
      <c r="E13" s="239"/>
      <c r="F13" s="518">
        <v>14141.162417939999</v>
      </c>
      <c r="G13" s="502">
        <v>-274.49046963000296</v>
      </c>
      <c r="H13" s="242">
        <v>752110899.03780222</v>
      </c>
      <c r="I13" s="227">
        <v>69642672</v>
      </c>
      <c r="J13" s="242">
        <v>217614</v>
      </c>
      <c r="K13" s="228">
        <v>5.3185931736675809E-2</v>
      </c>
      <c r="L13" s="229"/>
      <c r="M13" s="244">
        <v>10.61</v>
      </c>
      <c r="N13" s="230">
        <v>11.3</v>
      </c>
      <c r="O13" s="244">
        <v>8.44</v>
      </c>
      <c r="P13" s="208"/>
      <c r="Q13" s="231">
        <v>5.4665409990574926E-2</v>
      </c>
      <c r="R13" s="245">
        <v>-2.5711659999999997E-2</v>
      </c>
      <c r="S13" s="231">
        <v>0.276501</v>
      </c>
      <c r="T13" s="245">
        <v>0.16603950000000001</v>
      </c>
      <c r="U13" s="231">
        <v>0.110193</v>
      </c>
    </row>
    <row r="14" spans="1:25" ht="14.25" customHeight="1">
      <c r="A14" s="223" t="s">
        <v>536</v>
      </c>
      <c r="B14" s="246" t="s">
        <v>167</v>
      </c>
      <c r="C14" s="224" t="s">
        <v>545</v>
      </c>
      <c r="D14" s="225"/>
      <c r="E14" s="239"/>
      <c r="F14" s="518">
        <v>5741.2992025499998</v>
      </c>
      <c r="G14" s="502">
        <v>-930.23582015999989</v>
      </c>
      <c r="H14" s="242">
        <v>483154850.32499993</v>
      </c>
      <c r="I14" s="227">
        <v>114771495</v>
      </c>
      <c r="J14" s="242">
        <v>125425</v>
      </c>
      <c r="K14" s="228">
        <v>8.4154271233661981E-2</v>
      </c>
      <c r="L14" s="229"/>
      <c r="M14" s="244">
        <v>3.95</v>
      </c>
      <c r="N14" s="230">
        <v>5.2350000000000003</v>
      </c>
      <c r="O14" s="244">
        <v>3.66</v>
      </c>
      <c r="P14" s="208"/>
      <c r="Q14" s="231">
        <v>0.10126582278481013</v>
      </c>
      <c r="R14" s="245">
        <v>-9.8060159999999993E-2</v>
      </c>
      <c r="S14" s="231">
        <v>-0.1178073</v>
      </c>
      <c r="T14" s="245">
        <v>-2.7486989999999999E-2</v>
      </c>
      <c r="U14" s="231">
        <v>-9.7401269999999995E-3</v>
      </c>
    </row>
    <row r="15" spans="1:25">
      <c r="A15" s="223" t="s">
        <v>94</v>
      </c>
      <c r="B15" s="246" t="s">
        <v>167</v>
      </c>
      <c r="C15" s="224" t="s">
        <v>325</v>
      </c>
      <c r="D15" s="225"/>
      <c r="E15" s="239"/>
      <c r="F15" s="518">
        <v>41316.109525959997</v>
      </c>
      <c r="G15" s="502">
        <v>-3302.5183707400056</v>
      </c>
      <c r="H15" s="242">
        <v>1792734008.6437993</v>
      </c>
      <c r="I15" s="227">
        <v>133363187</v>
      </c>
      <c r="J15" s="242">
        <v>267937</v>
      </c>
      <c r="K15" s="228">
        <v>4.3390678096575798E-2</v>
      </c>
      <c r="L15" s="229"/>
      <c r="M15" s="244">
        <v>13.24</v>
      </c>
      <c r="N15" s="230">
        <v>15.62</v>
      </c>
      <c r="O15" s="244">
        <v>12.82</v>
      </c>
      <c r="P15" s="208"/>
      <c r="Q15" s="231">
        <v>5.211480362537764E-2</v>
      </c>
      <c r="R15" s="245">
        <v>-7.4125880000000005E-2</v>
      </c>
      <c r="S15" s="231">
        <v>5.8331540000000001E-3</v>
      </c>
      <c r="T15" s="245">
        <v>6.3124169999999993E-2</v>
      </c>
      <c r="U15" s="231">
        <v>2.9632299999999997E-2</v>
      </c>
    </row>
    <row r="16" spans="1:25" s="322" customFormat="1">
      <c r="A16" s="310" t="s">
        <v>511</v>
      </c>
      <c r="B16" s="309"/>
      <c r="C16" s="309"/>
      <c r="D16" s="309"/>
      <c r="E16" s="239"/>
      <c r="F16" s="310"/>
      <c r="G16" s="311"/>
      <c r="H16" s="311"/>
      <c r="I16" s="311"/>
      <c r="J16" s="311"/>
      <c r="K16" s="311"/>
      <c r="L16" s="461"/>
      <c r="M16" s="313"/>
      <c r="N16" s="313"/>
      <c r="O16" s="313"/>
      <c r="P16" s="208"/>
      <c r="Q16" s="310"/>
      <c r="R16" s="309"/>
      <c r="S16" s="309"/>
      <c r="T16" s="309"/>
      <c r="U16" s="309"/>
    </row>
    <row r="17" spans="1:21">
      <c r="A17" s="223" t="s">
        <v>169</v>
      </c>
      <c r="B17" s="246" t="s">
        <v>83</v>
      </c>
      <c r="C17" s="224" t="s">
        <v>341</v>
      </c>
      <c r="D17" s="225"/>
      <c r="E17" s="239"/>
      <c r="F17" s="241"/>
      <c r="G17" s="226"/>
      <c r="H17" s="241"/>
      <c r="I17" s="226"/>
      <c r="J17" s="243"/>
      <c r="K17" s="232"/>
      <c r="L17" s="232"/>
      <c r="M17" s="244">
        <v>122136.5474841543</v>
      </c>
      <c r="N17" s="230">
        <v>127306.99889905223</v>
      </c>
      <c r="O17" s="244">
        <v>113530.65970252859</v>
      </c>
      <c r="P17" s="208"/>
      <c r="Q17" s="438" t="s">
        <v>170</v>
      </c>
      <c r="R17" s="245">
        <v>-2.5781187208102383E-2</v>
      </c>
      <c r="S17" s="231">
        <v>2.6843476139915633E-2</v>
      </c>
      <c r="T17" s="245">
        <v>0.11398726176245555</v>
      </c>
      <c r="U17" s="438">
        <v>7.6838347460676637E-2</v>
      </c>
    </row>
    <row r="18" spans="1:21">
      <c r="A18" s="223" t="s">
        <v>175</v>
      </c>
      <c r="B18" s="246" t="s">
        <v>83</v>
      </c>
      <c r="C18" s="224" t="s">
        <v>384</v>
      </c>
      <c r="D18" s="225"/>
      <c r="E18" s="239"/>
      <c r="F18" s="241"/>
      <c r="G18" s="226"/>
      <c r="H18" s="241"/>
      <c r="I18" s="226"/>
      <c r="J18" s="243"/>
      <c r="K18" s="232"/>
      <c r="L18" s="232"/>
      <c r="M18" s="244">
        <v>12012.063151128326</v>
      </c>
      <c r="N18" s="230">
        <v>13901.023556900154</v>
      </c>
      <c r="O18" s="244">
        <v>11138.14721999625</v>
      </c>
      <c r="P18" s="208"/>
      <c r="Q18" s="438" t="s">
        <v>170</v>
      </c>
      <c r="R18" s="245">
        <v>-3.3394014280951477E-2</v>
      </c>
      <c r="S18" s="231">
        <v>-6.74397403277604E-2</v>
      </c>
      <c r="T18" s="245">
        <v>0.10412287856224145</v>
      </c>
      <c r="U18" s="438">
        <v>2.1778646791826839E-2</v>
      </c>
    </row>
    <row r="19" spans="1:21">
      <c r="A19" s="223" t="s">
        <v>186</v>
      </c>
      <c r="B19" s="246" t="s">
        <v>83</v>
      </c>
      <c r="C19" s="224" t="s">
        <v>342</v>
      </c>
      <c r="D19" s="225"/>
      <c r="E19" s="239"/>
      <c r="F19" s="241"/>
      <c r="G19" s="226"/>
      <c r="H19" s="241"/>
      <c r="I19" s="226"/>
      <c r="J19" s="243"/>
      <c r="K19" s="232"/>
      <c r="L19" s="232"/>
      <c r="M19" s="244">
        <v>73371.169507913321</v>
      </c>
      <c r="N19" s="230">
        <v>89518.724769186287</v>
      </c>
      <c r="O19" s="244">
        <v>69874.964272129946</v>
      </c>
      <c r="P19" s="208"/>
      <c r="Q19" s="438" t="s">
        <v>170</v>
      </c>
      <c r="R19" s="245">
        <v>-1.5841525920051211E-2</v>
      </c>
      <c r="S19" s="231">
        <v>-0.1433558580176226</v>
      </c>
      <c r="T19" s="245">
        <v>9.4429621397503993E-2</v>
      </c>
      <c r="U19" s="438">
        <v>2.9753561652599236E-2</v>
      </c>
    </row>
    <row r="20" spans="1:21">
      <c r="A20" s="223" t="s">
        <v>187</v>
      </c>
      <c r="B20" s="246" t="s">
        <v>83</v>
      </c>
      <c r="C20" s="224" t="s">
        <v>343</v>
      </c>
      <c r="D20" s="225"/>
      <c r="E20" s="239"/>
      <c r="F20" s="241"/>
      <c r="G20" s="226"/>
      <c r="H20" s="241"/>
      <c r="I20" s="226"/>
      <c r="J20" s="243"/>
      <c r="K20" s="232"/>
      <c r="L20" s="232"/>
      <c r="M20" s="244">
        <v>893.53007562224423</v>
      </c>
      <c r="N20" s="230">
        <v>936.26025054240586</v>
      </c>
      <c r="O20" s="244">
        <v>830.8225652510697</v>
      </c>
      <c r="P20" s="208"/>
      <c r="Q20" s="438" t="s">
        <v>170</v>
      </c>
      <c r="R20" s="245">
        <v>-2.0616199589604946E-2</v>
      </c>
      <c r="S20" s="231">
        <v>7.9648180837189553E-2</v>
      </c>
      <c r="T20" s="245">
        <v>0.10984629388536082</v>
      </c>
      <c r="U20" s="438">
        <v>0.13093048578576072</v>
      </c>
    </row>
    <row r="21" spans="1:21">
      <c r="A21" s="223" t="s">
        <v>178</v>
      </c>
      <c r="B21" s="246" t="s">
        <v>83</v>
      </c>
      <c r="C21" s="224" t="s">
        <v>339</v>
      </c>
      <c r="D21" s="225"/>
      <c r="E21" s="239"/>
      <c r="F21" s="241"/>
      <c r="G21" s="226"/>
      <c r="H21" s="241"/>
      <c r="I21" s="226"/>
      <c r="J21" s="243"/>
      <c r="K21" s="232"/>
      <c r="L21" s="232"/>
      <c r="M21" s="244">
        <v>169.84172000000001</v>
      </c>
      <c r="N21" s="230">
        <v>0</v>
      </c>
      <c r="O21" s="244">
        <v>0</v>
      </c>
      <c r="P21" s="208"/>
      <c r="Q21" s="438" t="s">
        <v>170</v>
      </c>
      <c r="R21" s="245" t="s">
        <v>170</v>
      </c>
      <c r="S21" s="231" t="s">
        <v>170</v>
      </c>
      <c r="T21" s="245">
        <v>-0.51371826075576676</v>
      </c>
      <c r="U21" s="438">
        <v>0</v>
      </c>
    </row>
    <row r="22" spans="1:21">
      <c r="A22" s="223" t="s">
        <v>179</v>
      </c>
      <c r="B22" s="246" t="s">
        <v>83</v>
      </c>
      <c r="C22" s="224" t="s">
        <v>340</v>
      </c>
      <c r="D22" s="225"/>
      <c r="E22" s="239"/>
      <c r="F22" s="241"/>
      <c r="G22" s="226"/>
      <c r="H22" s="241"/>
      <c r="I22" s="226"/>
      <c r="J22" s="243"/>
      <c r="K22" s="232"/>
      <c r="L22" s="232"/>
      <c r="M22" s="244">
        <v>3564</v>
      </c>
      <c r="N22" s="230">
        <v>0</v>
      </c>
      <c r="O22" s="244">
        <v>0</v>
      </c>
      <c r="P22" s="208"/>
      <c r="Q22" s="438" t="s">
        <v>170</v>
      </c>
      <c r="R22" s="245" t="s">
        <v>170</v>
      </c>
      <c r="S22" s="231" t="s">
        <v>170</v>
      </c>
      <c r="T22" s="245">
        <v>0.10381749667139073</v>
      </c>
      <c r="U22" s="438">
        <v>0.83786427885037895</v>
      </c>
    </row>
    <row r="23" spans="1:21" ht="11.25" customHeight="1">
      <c r="A23" s="233"/>
      <c r="B23" s="215"/>
      <c r="C23" s="233"/>
      <c r="D23" s="233"/>
      <c r="E23" s="238"/>
      <c r="F23" s="375"/>
      <c r="G23" s="375"/>
      <c r="H23" s="215"/>
      <c r="I23" s="215"/>
      <c r="J23" s="215"/>
      <c r="K23" s="215"/>
      <c r="L23" s="238"/>
      <c r="M23" s="215"/>
      <c r="N23" s="215"/>
      <c r="O23" s="215"/>
      <c r="P23" s="208"/>
      <c r="Q23" s="215"/>
      <c r="R23" s="215"/>
      <c r="S23" s="215"/>
      <c r="T23" s="215"/>
      <c r="U23" s="215"/>
    </row>
    <row r="24" spans="1:21" ht="11.25" customHeight="1">
      <c r="A24" s="534" t="s">
        <v>517</v>
      </c>
      <c r="B24" s="534"/>
      <c r="C24" s="534"/>
      <c r="D24" s="534"/>
      <c r="E24" s="534"/>
      <c r="F24" s="534"/>
      <c r="G24" s="534"/>
      <c r="H24" s="534"/>
      <c r="I24" s="534"/>
      <c r="J24" s="534"/>
      <c r="K24" s="534"/>
      <c r="L24" s="534"/>
      <c r="M24" s="534"/>
      <c r="N24" s="534"/>
      <c r="O24" s="534"/>
      <c r="P24" s="534"/>
      <c r="Q24" s="534"/>
      <c r="R24" s="534"/>
      <c r="S24" s="534"/>
      <c r="T24" s="534"/>
      <c r="U24" s="534"/>
    </row>
    <row r="25" spans="1:21" ht="19.5" customHeight="1">
      <c r="A25" s="534"/>
      <c r="B25" s="534"/>
      <c r="C25" s="534"/>
      <c r="D25" s="534"/>
      <c r="E25" s="534"/>
      <c r="F25" s="534"/>
      <c r="G25" s="534"/>
      <c r="H25" s="534"/>
      <c r="I25" s="534"/>
      <c r="J25" s="534"/>
      <c r="K25" s="534"/>
      <c r="L25" s="534"/>
      <c r="M25" s="534"/>
      <c r="N25" s="534"/>
      <c r="O25" s="534"/>
      <c r="P25" s="534"/>
      <c r="Q25" s="534"/>
      <c r="R25" s="534"/>
      <c r="S25" s="534"/>
      <c r="T25" s="534"/>
      <c r="U25" s="534"/>
    </row>
    <row r="26" spans="1:21" ht="11.25" customHeight="1">
      <c r="A26" s="234" t="s">
        <v>1600</v>
      </c>
      <c r="B26" s="215"/>
      <c r="C26" s="235"/>
      <c r="D26" s="236"/>
      <c r="E26" s="236"/>
      <c r="F26" s="215"/>
      <c r="G26" s="215"/>
      <c r="H26" s="215"/>
      <c r="I26" s="215"/>
      <c r="J26" s="215"/>
      <c r="K26" s="215"/>
      <c r="L26" s="215"/>
      <c r="M26" s="215"/>
      <c r="N26" s="215"/>
      <c r="O26" s="215"/>
      <c r="P26" s="215"/>
      <c r="Q26" s="215"/>
      <c r="R26" s="215"/>
      <c r="S26" s="215"/>
      <c r="T26" s="215"/>
      <c r="U26" s="215"/>
    </row>
    <row r="27" spans="1:21">
      <c r="A27" s="233"/>
      <c r="B27" s="215"/>
      <c r="C27" s="215"/>
      <c r="D27" s="213"/>
      <c r="E27" s="213"/>
      <c r="F27" s="215"/>
      <c r="G27" s="215"/>
      <c r="H27" s="215"/>
      <c r="I27" s="215"/>
      <c r="J27" s="215"/>
      <c r="K27" s="215"/>
      <c r="L27" s="215"/>
      <c r="M27" s="215"/>
      <c r="N27" s="215"/>
      <c r="O27" s="215"/>
      <c r="P27" s="215"/>
      <c r="Q27" s="215"/>
      <c r="R27" s="215"/>
      <c r="S27" s="215"/>
      <c r="T27" s="215"/>
      <c r="U27" s="215"/>
    </row>
    <row r="28" spans="1:21" ht="11.25" customHeight="1">
      <c r="A28" s="215"/>
      <c r="B28" s="215"/>
      <c r="C28" s="215"/>
      <c r="D28" s="213"/>
      <c r="E28" s="213"/>
      <c r="F28" s="215"/>
      <c r="G28" s="215"/>
      <c r="H28" s="215"/>
      <c r="I28" s="215"/>
      <c r="J28" s="215"/>
      <c r="K28" s="215"/>
      <c r="L28" s="215"/>
      <c r="M28" s="215"/>
      <c r="N28" s="215"/>
      <c r="O28" s="215"/>
      <c r="P28" s="215"/>
      <c r="Q28" s="215"/>
      <c r="R28" s="215"/>
      <c r="S28" s="215"/>
      <c r="T28" s="215"/>
      <c r="U28" s="215"/>
    </row>
    <row r="29" spans="1:21" ht="17.5">
      <c r="A29" s="237" t="s">
        <v>513</v>
      </c>
      <c r="B29" s="215"/>
      <c r="C29" s="215"/>
      <c r="D29" s="213"/>
      <c r="E29" s="213"/>
      <c r="F29" s="215"/>
      <c r="G29" s="215"/>
      <c r="H29" s="215"/>
      <c r="I29" s="215"/>
      <c r="J29" s="215"/>
      <c r="K29" s="215"/>
      <c r="L29" s="215"/>
      <c r="M29" s="215"/>
      <c r="N29" s="215"/>
      <c r="O29" s="215"/>
      <c r="P29" s="215"/>
      <c r="Q29" s="215"/>
      <c r="R29" s="272"/>
      <c r="S29" s="215"/>
      <c r="T29" s="215"/>
      <c r="U29" s="215"/>
    </row>
    <row r="30" spans="1:21">
      <c r="M30" s="215"/>
      <c r="R30" s="389"/>
    </row>
    <row r="31" spans="1:21">
      <c r="M31" s="215"/>
      <c r="R31" s="389"/>
    </row>
    <row r="32" spans="1:21">
      <c r="M32" s="215"/>
      <c r="R32" s="389"/>
    </row>
    <row r="33" spans="1:22">
      <c r="M33" s="215"/>
      <c r="R33" s="389"/>
    </row>
    <row r="34" spans="1:22">
      <c r="M34" s="215"/>
      <c r="R34" s="389"/>
    </row>
    <row r="35" spans="1:22">
      <c r="M35" s="215"/>
      <c r="R35" s="389"/>
    </row>
    <row r="36" spans="1:22">
      <c r="M36" s="215"/>
      <c r="R36" s="389"/>
    </row>
    <row r="37" spans="1:22">
      <c r="M37" s="215"/>
      <c r="R37" s="389"/>
    </row>
    <row r="39" spans="1:22">
      <c r="M39" s="215"/>
      <c r="V39"/>
    </row>
    <row r="43" spans="1:22" ht="14.9" customHeight="1">
      <c r="A43" s="535" t="s">
        <v>530</v>
      </c>
      <c r="B43" s="536"/>
      <c r="C43" s="536"/>
      <c r="D43" s="536"/>
      <c r="E43" s="536"/>
      <c r="F43" s="536"/>
      <c r="G43" s="536"/>
      <c r="H43" s="536"/>
      <c r="I43" s="536"/>
      <c r="J43" s="536"/>
      <c r="K43" s="536"/>
      <c r="L43" s="536"/>
      <c r="M43" s="536"/>
      <c r="N43" s="536"/>
      <c r="O43" s="536"/>
      <c r="P43" s="536"/>
      <c r="Q43" s="536"/>
      <c r="R43" s="536"/>
      <c r="S43" s="536"/>
      <c r="T43" s="536"/>
      <c r="U43" s="536"/>
      <c r="V43" s="308"/>
    </row>
    <row r="44" spans="1:22">
      <c r="A44" s="536"/>
      <c r="B44" s="536"/>
      <c r="C44" s="536"/>
      <c r="D44" s="536"/>
      <c r="E44" s="536"/>
      <c r="F44" s="536"/>
      <c r="G44" s="536"/>
      <c r="H44" s="536"/>
      <c r="I44" s="536"/>
      <c r="J44" s="536"/>
      <c r="K44" s="536"/>
      <c r="L44" s="536"/>
      <c r="M44" s="536"/>
      <c r="N44" s="536"/>
      <c r="O44" s="536"/>
      <c r="P44" s="536"/>
      <c r="Q44" s="536"/>
      <c r="R44" s="536"/>
      <c r="S44" s="536"/>
      <c r="T44" s="536"/>
      <c r="U44" s="536"/>
      <c r="V44" s="308"/>
    </row>
    <row r="45" spans="1:22">
      <c r="A45" s="307" t="s">
        <v>1602</v>
      </c>
    </row>
    <row r="46" spans="1:22" s="307" customFormat="1" ht="10">
      <c r="A46" s="307" t="s">
        <v>1600</v>
      </c>
    </row>
    <row r="54" spans="17:17">
      <c r="Q54" s="215"/>
    </row>
    <row r="67" spans="1:14">
      <c r="A67" s="174" t="s">
        <v>1600</v>
      </c>
    </row>
    <row r="69" spans="1:14">
      <c r="A69" s="189"/>
      <c r="B69" s="189"/>
      <c r="C69" s="189"/>
      <c r="D69" s="210"/>
      <c r="E69" s="210"/>
      <c r="F69" s="189"/>
      <c r="G69" s="189"/>
      <c r="H69" s="189"/>
      <c r="I69" s="189"/>
      <c r="J69" s="189"/>
      <c r="K69" s="189"/>
      <c r="L69" s="189"/>
      <c r="M69" s="189"/>
      <c r="N69" s="189"/>
    </row>
    <row r="70" spans="1:14">
      <c r="A70" s="189"/>
      <c r="B70" s="189"/>
      <c r="C70" s="189"/>
      <c r="D70" s="210"/>
      <c r="E70" s="210"/>
      <c r="F70" s="189"/>
      <c r="G70" s="189"/>
      <c r="H70" s="189"/>
      <c r="I70" s="189"/>
      <c r="J70" s="189"/>
      <c r="K70" s="189"/>
      <c r="L70" s="189"/>
      <c r="M70" s="189"/>
      <c r="N70" s="189"/>
    </row>
    <row r="71" spans="1:14">
      <c r="A71" s="189"/>
      <c r="B71" s="190"/>
      <c r="C71" s="190"/>
      <c r="D71" s="211"/>
      <c r="E71" s="211"/>
      <c r="F71" s="189"/>
      <c r="G71" s="189"/>
      <c r="H71" s="189"/>
      <c r="I71" s="189"/>
      <c r="J71" s="189"/>
      <c r="K71" s="189"/>
      <c r="L71" s="189"/>
      <c r="M71" s="189"/>
      <c r="N71" s="189"/>
    </row>
    <row r="72" spans="1:14">
      <c r="A72" s="190"/>
      <c r="B72" s="190"/>
      <c r="C72" s="190"/>
      <c r="D72" s="211"/>
      <c r="E72" s="211"/>
      <c r="F72" s="189"/>
      <c r="G72" s="189"/>
      <c r="H72" s="189"/>
      <c r="I72" s="189"/>
      <c r="J72" s="189"/>
      <c r="K72" s="189"/>
      <c r="L72" s="189"/>
      <c r="M72" s="189"/>
      <c r="N72" s="189"/>
    </row>
    <row r="73" spans="1:14">
      <c r="A73" s="175"/>
      <c r="B73" s="175"/>
      <c r="C73" s="175"/>
      <c r="D73" s="176"/>
      <c r="E73" s="176"/>
    </row>
    <row r="74" spans="1:14">
      <c r="A74" s="175"/>
      <c r="B74" s="175"/>
      <c r="C74" s="175"/>
      <c r="D74" s="176"/>
      <c r="E74" s="176"/>
    </row>
    <row r="75" spans="1:14">
      <c r="A75" s="175"/>
      <c r="B75" s="175"/>
      <c r="C75" s="175"/>
      <c r="D75" s="176"/>
      <c r="E75" s="176"/>
    </row>
    <row r="76" spans="1:14">
      <c r="A76" s="175"/>
      <c r="B76" s="176"/>
      <c r="C76" s="175"/>
      <c r="D76" s="176"/>
      <c r="E76" s="176"/>
    </row>
    <row r="77" spans="1:14">
      <c r="A77" s="176"/>
      <c r="B77" s="176"/>
      <c r="C77" s="175"/>
      <c r="D77" s="176"/>
      <c r="E77" s="176"/>
    </row>
    <row r="78" spans="1:14">
      <c r="A78" s="176"/>
      <c r="B78" s="175"/>
      <c r="C78" s="191"/>
      <c r="D78" s="212"/>
      <c r="E78" s="212"/>
    </row>
    <row r="79" spans="1:14">
      <c r="A79" s="175"/>
      <c r="B79" s="175"/>
      <c r="C79" s="175"/>
      <c r="D79" s="176"/>
      <c r="E79" s="176"/>
    </row>
    <row r="80" spans="1:14">
      <c r="A80" s="175"/>
      <c r="B80" s="175"/>
      <c r="C80" s="175"/>
      <c r="D80" s="176"/>
      <c r="E80" s="176"/>
    </row>
    <row r="81" spans="1:5">
      <c r="A81" s="175"/>
      <c r="B81" s="175"/>
      <c r="C81" s="175"/>
      <c r="D81" s="176"/>
      <c r="E81" s="176"/>
    </row>
    <row r="82" spans="1:5" ht="13.5" customHeight="1">
      <c r="A82" s="175"/>
      <c r="B82" s="175"/>
      <c r="C82" s="175"/>
      <c r="D82" s="176"/>
      <c r="E82" s="176"/>
    </row>
    <row r="83" spans="1:5">
      <c r="A83" s="175"/>
      <c r="B83" s="175"/>
      <c r="C83" s="175"/>
      <c r="D83" s="176"/>
      <c r="E83" s="176"/>
    </row>
    <row r="84" spans="1:5">
      <c r="A84" s="175"/>
      <c r="B84" s="176"/>
      <c r="C84" s="175"/>
      <c r="D84" s="176"/>
      <c r="E84" s="176"/>
    </row>
    <row r="85" spans="1:5">
      <c r="A85" s="176"/>
      <c r="B85" s="176"/>
      <c r="C85" s="175"/>
      <c r="D85" s="176"/>
      <c r="E85" s="176"/>
    </row>
    <row r="86" spans="1:5">
      <c r="A86" s="176"/>
      <c r="B86" s="175"/>
      <c r="C86" s="175"/>
      <c r="D86" s="176"/>
      <c r="E86" s="176"/>
    </row>
    <row r="87" spans="1:5">
      <c r="A87" s="175"/>
      <c r="B87" s="175"/>
      <c r="C87" s="175"/>
      <c r="D87" s="176"/>
      <c r="E87" s="176"/>
    </row>
    <row r="88" spans="1:5">
      <c r="A88" s="175"/>
      <c r="B88" s="175"/>
      <c r="C88" s="175"/>
      <c r="D88" s="176"/>
      <c r="E88" s="176"/>
    </row>
    <row r="89" spans="1:5">
      <c r="A89" s="175"/>
      <c r="B89" s="175"/>
      <c r="C89" s="175"/>
      <c r="D89" s="176"/>
      <c r="E89" s="176"/>
    </row>
    <row r="90" spans="1:5">
      <c r="A90" s="175"/>
      <c r="B90" s="175"/>
      <c r="C90" s="175"/>
      <c r="D90" s="176"/>
      <c r="E90" s="176"/>
    </row>
    <row r="91" spans="1:5">
      <c r="A91" s="175"/>
      <c r="B91" s="175"/>
      <c r="C91" s="175"/>
      <c r="D91" s="176"/>
      <c r="E91" s="176"/>
    </row>
    <row r="92" spans="1:5">
      <c r="A92" s="175"/>
      <c r="B92" s="176"/>
      <c r="C92" s="175"/>
      <c r="D92" s="176"/>
      <c r="E92" s="176"/>
    </row>
    <row r="93" spans="1:5">
      <c r="A93" s="176"/>
      <c r="B93" s="176"/>
      <c r="C93" s="175"/>
      <c r="D93" s="176"/>
      <c r="E93" s="176"/>
    </row>
    <row r="94" spans="1:5">
      <c r="A94" s="176"/>
      <c r="B94" s="175"/>
      <c r="C94" s="175"/>
      <c r="D94" s="176"/>
      <c r="E94" s="176"/>
    </row>
    <row r="95" spans="1:5">
      <c r="A95" s="175"/>
      <c r="B95" s="175"/>
      <c r="C95" s="175"/>
      <c r="D95" s="176"/>
      <c r="E95" s="176"/>
    </row>
    <row r="96" spans="1:5">
      <c r="A96" s="175"/>
      <c r="B96" s="175"/>
      <c r="C96" s="175"/>
      <c r="D96" s="176"/>
      <c r="E96" s="176"/>
    </row>
    <row r="97" spans="1:5">
      <c r="A97" s="175"/>
      <c r="B97" s="175"/>
      <c r="C97" s="175"/>
      <c r="D97" s="176"/>
      <c r="E97" s="176"/>
    </row>
    <row r="98" spans="1:5">
      <c r="A98" s="175"/>
      <c r="B98" s="175"/>
      <c r="C98" s="175"/>
      <c r="D98" s="176"/>
      <c r="E98" s="176"/>
    </row>
    <row r="99" spans="1:5">
      <c r="A99" s="175"/>
      <c r="B99" s="175"/>
      <c r="C99" s="175"/>
      <c r="D99" s="176"/>
      <c r="E99" s="176"/>
    </row>
    <row r="100" spans="1:5">
      <c r="A100" s="175"/>
      <c r="B100" s="176"/>
      <c r="C100" s="175"/>
      <c r="D100" s="176"/>
      <c r="E100" s="176"/>
    </row>
    <row r="101" spans="1:5">
      <c r="A101" s="176"/>
      <c r="B101" s="176"/>
      <c r="C101" s="175"/>
      <c r="D101" s="176"/>
      <c r="E101" s="176"/>
    </row>
    <row r="102" spans="1:5">
      <c r="A102" s="176"/>
      <c r="B102" s="175"/>
      <c r="C102" s="175"/>
      <c r="D102" s="176"/>
      <c r="E102" s="176"/>
    </row>
    <row r="103" spans="1:5">
      <c r="A103" s="175"/>
      <c r="B103" s="175"/>
      <c r="C103" s="175"/>
      <c r="D103" s="176"/>
      <c r="E103" s="176"/>
    </row>
    <row r="104" spans="1:5">
      <c r="A104" s="175"/>
      <c r="B104" s="175"/>
      <c r="C104" s="175"/>
      <c r="D104" s="176"/>
      <c r="E104" s="176"/>
    </row>
    <row r="105" spans="1:5">
      <c r="A105" s="175"/>
      <c r="B105" s="175"/>
      <c r="C105" s="175"/>
      <c r="D105" s="176"/>
      <c r="E105" s="176"/>
    </row>
    <row r="106" spans="1:5">
      <c r="A106" s="175"/>
      <c r="B106" s="175"/>
      <c r="C106" s="175"/>
      <c r="D106" s="176"/>
      <c r="E106" s="176"/>
    </row>
    <row r="107" spans="1:5">
      <c r="A107" s="175"/>
      <c r="B107" s="175"/>
      <c r="C107" s="175"/>
      <c r="D107" s="176"/>
      <c r="E107" s="176"/>
    </row>
    <row r="108" spans="1:5">
      <c r="A108" s="175"/>
      <c r="B108" s="176"/>
      <c r="C108" s="175"/>
      <c r="D108" s="176"/>
      <c r="E108" s="176"/>
    </row>
    <row r="109" spans="1:5">
      <c r="A109" s="176"/>
      <c r="B109" s="176"/>
      <c r="C109" s="175"/>
      <c r="D109" s="176"/>
      <c r="E109" s="176"/>
    </row>
    <row r="110" spans="1:5">
      <c r="A110" s="176"/>
      <c r="B110" s="175"/>
      <c r="C110" s="175"/>
      <c r="D110" s="176"/>
      <c r="E110" s="176"/>
    </row>
    <row r="111" spans="1:5">
      <c r="A111" s="175"/>
      <c r="B111" s="175"/>
      <c r="C111" s="175"/>
      <c r="D111" s="176"/>
      <c r="E111" s="176"/>
    </row>
    <row r="112" spans="1:5">
      <c r="A112" s="175"/>
      <c r="B112" s="175"/>
      <c r="C112" s="175"/>
      <c r="D112" s="176"/>
      <c r="E112" s="176"/>
    </row>
    <row r="113" spans="1:5">
      <c r="A113" s="175"/>
      <c r="B113" s="175"/>
      <c r="C113" s="175"/>
      <c r="D113" s="176"/>
      <c r="E113" s="176"/>
    </row>
    <row r="114" spans="1:5">
      <c r="A114" s="175"/>
      <c r="B114" s="175"/>
      <c r="C114" s="175"/>
      <c r="D114" s="176"/>
      <c r="E114" s="176"/>
    </row>
    <row r="115" spans="1:5">
      <c r="A115" s="175"/>
      <c r="C115" s="175"/>
      <c r="D115" s="176"/>
      <c r="E115" s="176"/>
    </row>
    <row r="116" spans="1:5">
      <c r="C116" s="175"/>
      <c r="D116" s="176"/>
      <c r="E116" s="176"/>
    </row>
    <row r="117" spans="1:5">
      <c r="C117" s="175"/>
      <c r="D117" s="176"/>
      <c r="E117" s="176"/>
    </row>
    <row r="118" spans="1:5">
      <c r="C118" s="175"/>
      <c r="D118" s="176"/>
      <c r="E118" s="176"/>
    </row>
  </sheetData>
  <mergeCells count="3">
    <mergeCell ref="C11:D11"/>
    <mergeCell ref="A24:U25"/>
    <mergeCell ref="A43:U44"/>
  </mergeCells>
  <printOptions horizontalCentered="1"/>
  <pageMargins left="0.19685039370078741" right="0.19685039370078741" top="0.19685039370078741" bottom="0.19685039370078741" header="0" footer="0.19685039370078741"/>
  <pageSetup paperSize="9" scale="66" pageOrder="overThenDown"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dimension ref="A1"/>
  <sheetViews>
    <sheetView view="pageBreakPreview" topLeftCell="A73" zoomScale="60" zoomScaleNormal="100" workbookViewId="0">
      <selection activeCell="N40" sqref="N40"/>
    </sheetView>
  </sheetViews>
  <sheetFormatPr defaultRowHeight="14"/>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4"/>
  <dimension ref="A1:W332"/>
  <sheetViews>
    <sheetView workbookViewId="0"/>
  </sheetViews>
  <sheetFormatPr defaultColWidth="8.58203125" defaultRowHeight="14"/>
  <cols>
    <col min="1" max="1" width="18.08203125" style="403" customWidth="1"/>
    <col min="2" max="2" width="10.58203125" style="404" customWidth="1"/>
    <col min="3" max="3" width="11.58203125" style="404" customWidth="1"/>
    <col min="4" max="6" width="9.08203125" style="404" customWidth="1"/>
    <col min="7" max="7" width="2.5" style="408" customWidth="1"/>
    <col min="8" max="8" width="20.08203125" style="408" customWidth="1"/>
    <col min="9" max="9" width="11.08203125" style="408" customWidth="1"/>
    <col min="10" max="10" width="10.58203125" style="408" customWidth="1"/>
    <col min="11" max="11" width="9.5" style="408" customWidth="1"/>
    <col min="12" max="12" width="9.08203125" style="408" customWidth="1"/>
    <col min="13" max="13" width="6.08203125" style="408" customWidth="1"/>
    <col min="14" max="16" width="8.58203125" style="408"/>
    <col min="17" max="17" width="8.58203125" style="411"/>
    <col min="18" max="18" width="22.58203125" style="403" bestFit="1" customWidth="1"/>
    <col min="19" max="19" width="20.58203125" style="403" bestFit="1" customWidth="1"/>
    <col min="20" max="20" width="19.5" style="403" bestFit="1" customWidth="1"/>
    <col min="21" max="21" width="15.08203125" style="403" bestFit="1" customWidth="1"/>
    <col min="22" max="22" width="19.08203125" style="403" bestFit="1" customWidth="1"/>
    <col min="23" max="23" width="13" style="403" bestFit="1" customWidth="1"/>
    <col min="24" max="24" width="15.58203125" style="403" bestFit="1" customWidth="1"/>
    <col min="25" max="16384" width="8.58203125" style="403"/>
  </cols>
  <sheetData>
    <row r="1" spans="1:22">
      <c r="A1" s="374"/>
      <c r="B1" s="374"/>
      <c r="C1" s="374"/>
      <c r="D1" s="374"/>
      <c r="E1" s="374"/>
      <c r="F1" s="374"/>
      <c r="G1" s="374"/>
      <c r="H1" s="374"/>
      <c r="I1" s="374"/>
      <c r="J1" s="374"/>
      <c r="K1" s="374"/>
      <c r="L1" s="374"/>
      <c r="M1" s="374"/>
      <c r="N1" s="413"/>
      <c r="O1" s="413"/>
      <c r="P1" s="413"/>
    </row>
    <row r="2" spans="1:22">
      <c r="A2" s="374"/>
      <c r="B2" s="374"/>
      <c r="C2" s="374"/>
      <c r="D2" s="374"/>
      <c r="E2" s="374"/>
      <c r="F2" s="374"/>
      <c r="G2" s="374"/>
      <c r="H2" s="374"/>
      <c r="I2" s="374"/>
      <c r="J2" s="374"/>
      <c r="K2" s="374"/>
      <c r="L2" s="374"/>
      <c r="M2" s="374"/>
      <c r="N2" s="413"/>
      <c r="O2" s="413"/>
      <c r="P2" s="413"/>
      <c r="S2" s="405"/>
      <c r="T2" s="405"/>
      <c r="U2" s="405"/>
      <c r="V2" s="405"/>
    </row>
    <row r="3" spans="1:22">
      <c r="A3" s="374"/>
      <c r="B3" s="374"/>
      <c r="C3" s="374"/>
      <c r="D3" s="374"/>
      <c r="E3" s="374"/>
      <c r="F3" s="374"/>
      <c r="G3" s="374"/>
      <c r="H3" s="374"/>
      <c r="I3" s="374"/>
      <c r="J3" s="374"/>
      <c r="K3" s="374"/>
      <c r="L3" s="374"/>
      <c r="M3" s="374"/>
      <c r="N3" s="413"/>
      <c r="O3" s="413"/>
      <c r="P3" s="413"/>
      <c r="R3" s="406"/>
      <c r="S3" s="410"/>
      <c r="T3" s="410"/>
      <c r="U3" s="410"/>
      <c r="V3" s="410"/>
    </row>
    <row r="4" spans="1:22">
      <c r="A4" s="374"/>
      <c r="B4" s="374"/>
      <c r="C4" s="374"/>
      <c r="D4" s="374"/>
      <c r="E4" s="374"/>
      <c r="F4" s="374"/>
      <c r="G4" s="374"/>
      <c r="H4" s="374"/>
      <c r="I4" s="374"/>
      <c r="J4" s="374"/>
      <c r="K4" s="374"/>
      <c r="L4" s="374"/>
      <c r="M4" s="374"/>
      <c r="N4" s="413"/>
      <c r="O4" s="413"/>
      <c r="P4" s="413"/>
      <c r="R4" s="406"/>
      <c r="S4" s="410"/>
      <c r="T4" s="410"/>
      <c r="U4" s="410"/>
      <c r="V4" s="410"/>
    </row>
    <row r="5" spans="1:22">
      <c r="A5" s="374"/>
      <c r="B5" s="374"/>
      <c r="C5" s="374"/>
      <c r="D5" s="374"/>
      <c r="E5" s="374"/>
      <c r="F5" s="374"/>
      <c r="G5" s="374"/>
      <c r="H5" s="374"/>
      <c r="I5" s="374"/>
      <c r="J5" s="374"/>
      <c r="K5" s="374"/>
      <c r="L5" s="374"/>
      <c r="M5" s="374"/>
      <c r="N5" s="413"/>
      <c r="O5" s="413"/>
      <c r="P5" s="413"/>
      <c r="R5" s="406"/>
      <c r="S5" s="410"/>
      <c r="T5" s="410"/>
      <c r="U5" s="410"/>
      <c r="V5" s="410"/>
    </row>
    <row r="6" spans="1:22">
      <c r="A6" s="374"/>
      <c r="B6" s="374"/>
      <c r="C6" s="374"/>
      <c r="D6" s="374"/>
      <c r="E6" s="374"/>
      <c r="F6" s="374"/>
      <c r="G6" s="374"/>
      <c r="H6" s="374"/>
      <c r="I6" s="374"/>
      <c r="J6" s="374"/>
      <c r="K6" s="374"/>
      <c r="L6" s="374"/>
      <c r="M6" s="374"/>
      <c r="N6" s="413"/>
      <c r="O6" s="413"/>
      <c r="P6" s="413"/>
      <c r="R6" s="406"/>
      <c r="S6" s="410"/>
      <c r="T6" s="410"/>
      <c r="U6" s="410"/>
      <c r="V6" s="410"/>
    </row>
    <row r="7" spans="1:22">
      <c r="A7" s="374"/>
      <c r="B7" s="374"/>
      <c r="C7" s="374"/>
      <c r="D7" s="374"/>
      <c r="E7" s="374"/>
      <c r="F7" s="374"/>
      <c r="G7" s="374"/>
      <c r="H7" s="374"/>
      <c r="I7" s="374"/>
      <c r="J7" s="374"/>
      <c r="K7" s="374"/>
      <c r="L7" s="374"/>
      <c r="M7" s="374"/>
      <c r="N7" s="413"/>
      <c r="O7" s="413"/>
      <c r="P7" s="413"/>
      <c r="R7" s="406"/>
      <c r="S7" s="410"/>
      <c r="T7" s="410"/>
      <c r="U7" s="410"/>
      <c r="V7" s="410"/>
    </row>
    <row r="8" spans="1:22">
      <c r="A8" s="197" t="e">
        <f>"Investment Product Summary - "&amp;TEXT(#REF!,"mmmm yyyy")</f>
        <v>#REF!</v>
      </c>
      <c r="B8" s="173"/>
      <c r="C8" s="173"/>
      <c r="D8" s="173"/>
      <c r="E8" s="409"/>
      <c r="F8" s="409"/>
      <c r="I8" s="173"/>
      <c r="J8" s="194"/>
      <c r="K8" s="194"/>
      <c r="L8" s="194"/>
      <c r="M8" s="200" t="e">
        <f>"Transaction days: "&amp;#REF!&amp;" / Period ending: "&amp;TEXT(#REF!,"dddd, dd mmmm yyyy")</f>
        <v>#REF!</v>
      </c>
      <c r="N8" s="413"/>
      <c r="O8" s="413"/>
      <c r="P8" s="413"/>
      <c r="R8" s="407"/>
      <c r="S8" s="410"/>
      <c r="T8" s="410"/>
      <c r="U8" s="410"/>
      <c r="V8" s="410"/>
    </row>
    <row r="9" spans="1:22">
      <c r="A9" s="197"/>
      <c r="B9" s="173"/>
      <c r="C9" s="173"/>
      <c r="D9" s="173"/>
      <c r="E9" s="409"/>
      <c r="F9" s="409"/>
      <c r="I9" s="173"/>
      <c r="J9" s="194"/>
      <c r="K9" s="194"/>
      <c r="L9" s="194"/>
      <c r="M9" s="200"/>
      <c r="N9" s="413"/>
      <c r="O9" s="413"/>
      <c r="P9" s="413"/>
      <c r="R9" s="407"/>
      <c r="S9" s="410"/>
      <c r="T9" s="410"/>
      <c r="U9" s="410"/>
      <c r="V9" s="410"/>
    </row>
    <row r="10" spans="1:22">
      <c r="A10" s="413" t="s">
        <v>163</v>
      </c>
      <c r="B10" s="537"/>
      <c r="C10" s="537"/>
      <c r="D10" s="537"/>
      <c r="E10" s="537"/>
      <c r="F10" s="537"/>
      <c r="G10" s="413"/>
      <c r="H10" s="413" t="s">
        <v>601</v>
      </c>
      <c r="I10" s="537" t="s">
        <v>602</v>
      </c>
      <c r="J10" s="537"/>
      <c r="K10" s="537"/>
      <c r="L10" s="537"/>
      <c r="M10" s="537"/>
      <c r="N10" s="413"/>
      <c r="O10" s="413"/>
      <c r="P10" s="413"/>
      <c r="R10" s="407"/>
      <c r="S10" s="410"/>
      <c r="T10" s="410"/>
      <c r="U10" s="410"/>
      <c r="V10" s="410"/>
    </row>
    <row r="11" spans="1:22">
      <c r="A11" s="413" t="s">
        <v>603</v>
      </c>
      <c r="B11" s="413" t="s">
        <v>492</v>
      </c>
      <c r="C11" s="414">
        <v>43678</v>
      </c>
      <c r="D11" s="414">
        <v>43647</v>
      </c>
      <c r="E11" s="415" t="s">
        <v>538</v>
      </c>
      <c r="F11" s="413"/>
      <c r="G11" s="413"/>
      <c r="H11" s="413" t="s">
        <v>35</v>
      </c>
      <c r="I11" s="415" t="s">
        <v>492</v>
      </c>
      <c r="J11" s="414">
        <v>43678</v>
      </c>
      <c r="K11" s="414">
        <v>43647</v>
      </c>
      <c r="L11" s="415" t="s">
        <v>538</v>
      </c>
      <c r="M11" s="413"/>
      <c r="N11" s="413"/>
      <c r="O11" s="413"/>
      <c r="P11" s="413"/>
      <c r="Q11" s="403"/>
    </row>
    <row r="12" spans="1:22">
      <c r="A12" s="413">
        <v>1</v>
      </c>
      <c r="B12" s="413"/>
      <c r="C12" s="413"/>
      <c r="D12" s="413"/>
      <c r="E12" s="413"/>
      <c r="F12" s="413"/>
      <c r="G12" s="413"/>
      <c r="H12" s="413">
        <v>1</v>
      </c>
      <c r="I12" s="413"/>
      <c r="J12" s="413"/>
      <c r="K12" s="413"/>
      <c r="L12" s="413"/>
      <c r="M12" s="413"/>
      <c r="N12" s="413"/>
      <c r="O12" s="413"/>
      <c r="P12" s="413"/>
      <c r="Q12" s="403"/>
    </row>
    <row r="13" spans="1:22">
      <c r="A13" s="413">
        <v>2</v>
      </c>
      <c r="B13" s="413"/>
      <c r="C13" s="413"/>
      <c r="D13" s="413"/>
      <c r="E13" s="413"/>
      <c r="F13" s="413"/>
      <c r="G13" s="413"/>
      <c r="H13" s="413">
        <v>2</v>
      </c>
      <c r="I13" s="413"/>
      <c r="J13" s="413"/>
      <c r="K13" s="413"/>
      <c r="L13" s="413"/>
      <c r="M13" s="413"/>
      <c r="N13" s="413"/>
      <c r="O13" s="413"/>
      <c r="P13" s="413"/>
      <c r="Q13" s="403"/>
    </row>
    <row r="14" spans="1:22">
      <c r="A14" s="413">
        <v>3</v>
      </c>
      <c r="B14" s="413"/>
      <c r="C14" s="413"/>
      <c r="D14" s="413"/>
      <c r="E14" s="413"/>
      <c r="F14" s="413"/>
      <c r="G14" s="413"/>
      <c r="H14" s="413">
        <v>3</v>
      </c>
      <c r="I14" s="413"/>
      <c r="J14" s="413"/>
      <c r="K14" s="413"/>
      <c r="L14" s="413"/>
      <c r="M14" s="413"/>
      <c r="N14" s="413"/>
      <c r="O14" s="413"/>
      <c r="P14" s="413"/>
      <c r="Q14" s="403"/>
    </row>
    <row r="15" spans="1:22">
      <c r="A15" s="413">
        <v>4</v>
      </c>
      <c r="B15" s="413"/>
      <c r="C15" s="413"/>
      <c r="D15" s="413"/>
      <c r="E15" s="413"/>
      <c r="F15" s="413"/>
      <c r="G15" s="413"/>
      <c r="H15" s="413">
        <v>4</v>
      </c>
      <c r="I15" s="413"/>
      <c r="J15" s="413"/>
      <c r="K15" s="413"/>
      <c r="L15" s="413"/>
      <c r="M15" s="413"/>
      <c r="N15" s="413"/>
      <c r="O15" s="413"/>
      <c r="P15" s="413"/>
      <c r="Q15" s="403"/>
    </row>
    <row r="16" spans="1:22">
      <c r="A16" s="413">
        <v>5</v>
      </c>
      <c r="B16" s="413"/>
      <c r="C16" s="413"/>
      <c r="D16" s="413"/>
      <c r="E16" s="413"/>
      <c r="F16" s="413"/>
      <c r="G16" s="413"/>
      <c r="H16" s="413">
        <v>5</v>
      </c>
      <c r="I16" s="413"/>
      <c r="J16" s="413"/>
      <c r="K16" s="413"/>
      <c r="L16" s="413"/>
      <c r="M16" s="413"/>
      <c r="N16" s="413"/>
      <c r="O16" s="413"/>
      <c r="P16" s="413"/>
      <c r="Q16" s="403"/>
    </row>
    <row r="17" spans="1:23">
      <c r="A17" s="413">
        <v>6</v>
      </c>
      <c r="B17" s="413"/>
      <c r="C17" s="413"/>
      <c r="D17" s="413"/>
      <c r="E17" s="413"/>
      <c r="F17" s="413"/>
      <c r="G17" s="413"/>
      <c r="H17" s="413">
        <v>6</v>
      </c>
      <c r="I17" s="413"/>
      <c r="J17" s="413"/>
      <c r="K17" s="413"/>
      <c r="L17" s="413"/>
      <c r="M17" s="413"/>
      <c r="N17" s="413"/>
      <c r="O17" s="413"/>
      <c r="P17" s="413"/>
      <c r="Q17"/>
      <c r="R17"/>
      <c r="S17"/>
      <c r="T17"/>
      <c r="U17"/>
      <c r="V17"/>
      <c r="W17"/>
    </row>
    <row r="18" spans="1:23">
      <c r="A18" s="413">
        <v>7</v>
      </c>
      <c r="B18" s="413"/>
      <c r="C18" s="413"/>
      <c r="D18" s="413"/>
      <c r="E18" s="413"/>
      <c r="F18" s="413"/>
      <c r="G18" s="413"/>
      <c r="H18" s="413">
        <v>7</v>
      </c>
      <c r="I18" s="413"/>
      <c r="J18" s="413"/>
      <c r="K18" s="413"/>
      <c r="L18" s="413"/>
      <c r="M18" s="413"/>
      <c r="N18" s="413"/>
      <c r="O18" s="413"/>
      <c r="P18" s="413"/>
      <c r="Q18" s="58"/>
      <c r="R18" s="58"/>
      <c r="S18" s="58"/>
      <c r="T18" s="58"/>
      <c r="U18" s="58"/>
      <c r="V18" s="58"/>
      <c r="W18" s="58"/>
    </row>
    <row r="19" spans="1:23">
      <c r="A19" s="413">
        <v>8</v>
      </c>
      <c r="B19" s="413"/>
      <c r="C19" s="413"/>
      <c r="D19" s="413"/>
      <c r="E19" s="413"/>
      <c r="F19" s="413"/>
      <c r="G19" s="413"/>
      <c r="H19" s="413">
        <v>8</v>
      </c>
      <c r="I19" s="413"/>
      <c r="J19" s="413"/>
      <c r="K19" s="413"/>
      <c r="L19" s="413"/>
      <c r="M19" s="413"/>
      <c r="N19" s="413"/>
      <c r="O19" s="413"/>
      <c r="P19" s="413"/>
      <c r="R19"/>
      <c r="S19"/>
      <c r="T19"/>
    </row>
    <row r="20" spans="1:23">
      <c r="A20" s="413">
        <v>9</v>
      </c>
      <c r="B20" s="413"/>
      <c r="C20" s="413"/>
      <c r="D20" s="413"/>
      <c r="E20" s="413"/>
      <c r="F20" s="413"/>
      <c r="G20" s="413"/>
      <c r="H20" s="413">
        <v>9</v>
      </c>
      <c r="I20" s="413"/>
      <c r="J20" s="413"/>
      <c r="K20" s="413"/>
      <c r="L20" s="413"/>
      <c r="M20" s="413"/>
      <c r="N20" s="413"/>
      <c r="O20" s="413"/>
      <c r="P20" s="413"/>
      <c r="R20"/>
      <c r="S20"/>
      <c r="T20"/>
    </row>
    <row r="21" spans="1:23">
      <c r="A21" s="413">
        <v>10</v>
      </c>
      <c r="B21" s="413"/>
      <c r="C21" s="413"/>
      <c r="D21" s="413"/>
      <c r="E21" s="413"/>
      <c r="F21" s="413"/>
      <c r="G21" s="413"/>
      <c r="H21" s="413">
        <v>10</v>
      </c>
      <c r="I21" s="413"/>
      <c r="J21" s="413"/>
      <c r="K21" s="413"/>
      <c r="L21" s="413"/>
      <c r="M21" s="413"/>
      <c r="N21" s="413"/>
      <c r="O21" s="413"/>
      <c r="P21" s="413"/>
      <c r="R21"/>
      <c r="S21"/>
      <c r="T21"/>
    </row>
    <row r="22" spans="1:23">
      <c r="A22" s="413"/>
      <c r="B22" s="413"/>
      <c r="C22" s="413"/>
      <c r="D22" s="413"/>
      <c r="E22" s="413"/>
      <c r="F22" s="413"/>
      <c r="G22" s="413"/>
      <c r="H22" s="413"/>
      <c r="I22" s="413"/>
      <c r="J22" s="413"/>
      <c r="K22" s="413"/>
      <c r="L22" s="413"/>
      <c r="M22" s="413"/>
      <c r="N22" s="413"/>
      <c r="O22" s="413"/>
      <c r="P22" s="413"/>
      <c r="R22"/>
      <c r="S22"/>
      <c r="T22"/>
    </row>
    <row r="23" spans="1:23">
      <c r="A23" s="413"/>
      <c r="B23" s="413"/>
      <c r="C23" s="413"/>
      <c r="D23" s="413"/>
      <c r="E23" s="413"/>
      <c r="F23" s="413"/>
      <c r="G23" s="413"/>
      <c r="H23" s="413"/>
      <c r="I23" s="413"/>
      <c r="J23" s="413"/>
      <c r="K23" s="413"/>
      <c r="L23" s="413"/>
      <c r="M23" s="413"/>
      <c r="N23" s="413"/>
      <c r="O23" s="413"/>
      <c r="P23" s="413"/>
    </row>
    <row r="24" spans="1:23">
      <c r="A24" s="413"/>
      <c r="B24" s="413"/>
      <c r="C24" s="413"/>
      <c r="D24" s="413"/>
      <c r="E24" s="413"/>
      <c r="F24" s="413"/>
      <c r="G24" s="413"/>
      <c r="H24" s="413"/>
      <c r="I24" s="413"/>
      <c r="J24" s="413"/>
      <c r="K24" s="413"/>
      <c r="L24" s="413"/>
      <c r="M24" s="413"/>
      <c r="N24" s="413"/>
      <c r="O24" s="413"/>
      <c r="P24" s="413"/>
    </row>
    <row r="25" spans="1:23" s="408" customFormat="1">
      <c r="A25" s="413"/>
      <c r="B25" s="413"/>
      <c r="C25" s="413"/>
      <c r="D25" s="413"/>
      <c r="E25" s="413"/>
      <c r="F25" s="413"/>
      <c r="G25" s="413"/>
      <c r="H25" s="413"/>
      <c r="I25" s="413"/>
      <c r="J25" s="413"/>
      <c r="K25" s="413"/>
      <c r="L25" s="413"/>
      <c r="M25" s="413"/>
      <c r="N25" s="413"/>
      <c r="O25" s="413"/>
      <c r="P25" s="413"/>
      <c r="Q25" s="412"/>
    </row>
    <row r="26" spans="1:23" s="408" customFormat="1">
      <c r="A26" s="413"/>
      <c r="B26" s="413"/>
      <c r="C26" s="413"/>
      <c r="D26" s="413"/>
      <c r="E26" s="413"/>
      <c r="F26" s="413"/>
      <c r="G26" s="413"/>
      <c r="H26" s="413"/>
      <c r="I26" s="413"/>
      <c r="J26" s="413"/>
      <c r="K26" s="413"/>
      <c r="L26" s="413"/>
      <c r="M26" s="413"/>
      <c r="N26" s="413"/>
      <c r="O26" s="413"/>
      <c r="P26" s="413"/>
      <c r="Q26" s="412"/>
    </row>
    <row r="27" spans="1:23">
      <c r="A27" s="413"/>
      <c r="B27" s="413"/>
      <c r="C27" s="413"/>
      <c r="D27" s="413"/>
      <c r="E27" s="413"/>
      <c r="F27" s="413"/>
      <c r="G27" s="413"/>
      <c r="H27" s="413"/>
      <c r="I27" s="413"/>
      <c r="J27" s="413"/>
      <c r="K27" s="413"/>
      <c r="L27" s="413"/>
      <c r="M27" s="413"/>
      <c r="N27" s="413"/>
      <c r="O27" s="413"/>
      <c r="P27" s="413"/>
    </row>
    <row r="28" spans="1:23">
      <c r="A28" s="413"/>
      <c r="B28" s="413"/>
      <c r="C28" s="413"/>
      <c r="D28" s="413"/>
      <c r="E28" s="413"/>
      <c r="F28" s="413"/>
      <c r="G28" s="413"/>
      <c r="H28" s="413"/>
      <c r="I28" s="413"/>
      <c r="J28" s="413"/>
      <c r="K28" s="413"/>
      <c r="L28" s="413"/>
      <c r="M28" s="413"/>
      <c r="N28" s="413"/>
      <c r="O28" s="413"/>
      <c r="P28" s="413"/>
    </row>
    <row r="29" spans="1:23">
      <c r="A29" s="413"/>
      <c r="B29" s="413"/>
      <c r="C29" s="413"/>
      <c r="D29" s="413"/>
      <c r="E29" s="413"/>
      <c r="F29" s="413"/>
      <c r="G29" s="413"/>
      <c r="H29" s="413"/>
      <c r="I29" s="413"/>
      <c r="J29" s="413"/>
      <c r="K29" s="413"/>
      <c r="L29" s="413"/>
      <c r="M29" s="413"/>
      <c r="N29" s="413"/>
      <c r="O29" s="413"/>
      <c r="P29" s="413"/>
    </row>
    <row r="30" spans="1:23">
      <c r="A30" s="413"/>
      <c r="B30" s="413"/>
      <c r="C30" s="413"/>
      <c r="D30" s="413"/>
      <c r="E30" s="413"/>
      <c r="F30" s="413"/>
      <c r="G30" s="413"/>
      <c r="H30" s="413"/>
      <c r="I30" s="413"/>
      <c r="J30" s="413"/>
      <c r="K30" s="413"/>
      <c r="L30" s="413"/>
      <c r="M30" s="413"/>
      <c r="N30" s="413"/>
      <c r="O30" s="413"/>
      <c r="P30" s="413"/>
    </row>
    <row r="31" spans="1:23">
      <c r="A31" s="413"/>
      <c r="B31" s="413"/>
      <c r="C31" s="413"/>
      <c r="D31" s="413"/>
      <c r="E31" s="413"/>
      <c r="F31" s="413"/>
      <c r="G31" s="413"/>
      <c r="H31" s="413"/>
      <c r="I31" s="413"/>
      <c r="J31" s="413"/>
      <c r="K31" s="413"/>
      <c r="L31" s="413"/>
      <c r="M31" s="413"/>
      <c r="N31" s="413"/>
      <c r="O31" s="413"/>
      <c r="P31" s="413"/>
    </row>
    <row r="32" spans="1:23">
      <c r="A32" s="413"/>
      <c r="B32" s="413"/>
      <c r="C32" s="413"/>
      <c r="D32" s="413"/>
      <c r="E32" s="413"/>
      <c r="F32" s="413"/>
      <c r="G32" s="413"/>
      <c r="H32" s="413"/>
      <c r="I32" s="413"/>
      <c r="J32" s="413"/>
      <c r="K32" s="413"/>
      <c r="L32" s="413"/>
      <c r="M32" s="413"/>
      <c r="N32" s="413"/>
      <c r="O32" s="413"/>
      <c r="P32" s="413"/>
    </row>
    <row r="33" spans="1:16">
      <c r="A33" s="413"/>
      <c r="B33" s="413"/>
      <c r="C33" s="413"/>
      <c r="D33" s="413"/>
      <c r="E33" s="413"/>
      <c r="F33" s="413"/>
      <c r="G33" s="413"/>
      <c r="H33" s="413"/>
      <c r="I33" s="413"/>
      <c r="J33" s="413"/>
      <c r="K33" s="413"/>
      <c r="L33" s="413"/>
      <c r="M33" s="413"/>
      <c r="N33" s="413"/>
      <c r="O33" s="413"/>
      <c r="P33" s="413"/>
    </row>
    <row r="34" spans="1:16">
      <c r="A34" s="413"/>
      <c r="B34" s="413"/>
      <c r="C34" s="413"/>
      <c r="D34" s="413"/>
      <c r="E34" s="413"/>
      <c r="F34" s="413"/>
      <c r="G34" s="413"/>
      <c r="H34" s="413"/>
      <c r="I34" s="413"/>
      <c r="J34" s="413"/>
      <c r="K34" s="413"/>
      <c r="L34" s="413"/>
      <c r="M34" s="413"/>
      <c r="N34" s="413"/>
      <c r="O34" s="413"/>
      <c r="P34" s="413"/>
    </row>
    <row r="35" spans="1:16">
      <c r="A35" s="413"/>
      <c r="B35" s="413"/>
      <c r="C35" s="413"/>
      <c r="D35" s="413"/>
      <c r="E35" s="413"/>
      <c r="F35" s="413"/>
      <c r="G35" s="413"/>
      <c r="H35" s="413"/>
      <c r="I35" s="413"/>
      <c r="J35" s="413"/>
      <c r="K35" s="413"/>
      <c r="L35" s="413"/>
      <c r="M35" s="413"/>
      <c r="N35" s="413"/>
      <c r="O35" s="413"/>
      <c r="P35" s="413"/>
    </row>
    <row r="36" spans="1:16">
      <c r="A36" s="413"/>
      <c r="B36" s="413"/>
      <c r="C36" s="413"/>
      <c r="D36" s="413"/>
      <c r="E36" s="413"/>
      <c r="F36" s="413"/>
      <c r="G36" s="413"/>
      <c r="H36" s="413"/>
      <c r="I36" s="413"/>
      <c r="J36" s="413"/>
      <c r="K36" s="413"/>
      <c r="L36" s="413"/>
      <c r="M36" s="413"/>
      <c r="N36" s="413"/>
      <c r="O36" s="413"/>
      <c r="P36" s="413"/>
    </row>
    <row r="37" spans="1:16">
      <c r="A37" s="413"/>
      <c r="B37" s="413"/>
      <c r="C37" s="413"/>
      <c r="D37" s="413"/>
      <c r="E37" s="413"/>
      <c r="F37" s="413"/>
      <c r="G37" s="413"/>
      <c r="H37" s="413"/>
      <c r="I37" s="413"/>
      <c r="J37" s="413"/>
      <c r="K37" s="413"/>
      <c r="L37" s="413"/>
      <c r="M37" s="413"/>
      <c r="N37" s="413"/>
      <c r="O37" s="413"/>
      <c r="P37" s="413"/>
    </row>
    <row r="38" spans="1:16">
      <c r="A38" s="413"/>
      <c r="B38" s="413"/>
      <c r="C38" s="413"/>
      <c r="D38" s="413"/>
      <c r="E38" s="413"/>
      <c r="F38" s="413"/>
      <c r="G38" s="413"/>
      <c r="H38" s="413"/>
      <c r="I38" s="413"/>
      <c r="J38" s="413"/>
      <c r="K38" s="413"/>
      <c r="L38" s="413"/>
      <c r="M38" s="413"/>
      <c r="N38" s="413"/>
      <c r="O38" s="413"/>
      <c r="P38" s="413"/>
    </row>
    <row r="39" spans="1:16">
      <c r="A39" s="413"/>
      <c r="B39" s="413"/>
      <c r="C39" s="413"/>
      <c r="D39" s="413"/>
      <c r="E39" s="413"/>
      <c r="F39" s="413"/>
      <c r="G39" s="413"/>
      <c r="H39" s="413"/>
      <c r="I39" s="413"/>
      <c r="J39" s="413"/>
      <c r="K39" s="413"/>
      <c r="L39" s="413"/>
      <c r="M39" s="413"/>
      <c r="N39" s="413"/>
      <c r="O39" s="413"/>
      <c r="P39" s="413"/>
    </row>
    <row r="40" spans="1:16">
      <c r="A40" s="413"/>
      <c r="B40" s="413"/>
      <c r="C40" s="413"/>
      <c r="D40" s="413"/>
      <c r="E40" s="413"/>
      <c r="F40" s="413"/>
      <c r="G40" s="413"/>
      <c r="H40" s="413"/>
      <c r="I40" s="413"/>
      <c r="J40" s="413"/>
      <c r="K40" s="413"/>
      <c r="L40" s="413"/>
      <c r="M40" s="413"/>
      <c r="N40" s="413"/>
      <c r="O40" s="413"/>
      <c r="P40" s="413"/>
    </row>
    <row r="41" spans="1:16">
      <c r="A41" s="413"/>
      <c r="B41" s="413"/>
      <c r="C41" s="413"/>
      <c r="D41" s="413"/>
      <c r="E41" s="413"/>
      <c r="F41" s="413"/>
      <c r="G41" s="413"/>
      <c r="H41" s="413"/>
      <c r="I41" s="413"/>
      <c r="J41" s="413"/>
      <c r="K41" s="413"/>
      <c r="L41" s="413"/>
      <c r="M41" s="413"/>
      <c r="N41" s="413"/>
      <c r="O41" s="413"/>
      <c r="P41" s="413"/>
    </row>
    <row r="42" spans="1:16">
      <c r="A42" s="413"/>
      <c r="B42" s="413"/>
      <c r="C42" s="413"/>
      <c r="D42" s="413"/>
      <c r="E42" s="413"/>
      <c r="F42" s="413"/>
      <c r="G42" s="413"/>
      <c r="H42" s="413"/>
      <c r="I42" s="413"/>
      <c r="J42" s="413"/>
      <c r="K42" s="413"/>
      <c r="L42" s="413"/>
      <c r="M42" s="413"/>
      <c r="N42" s="413"/>
      <c r="O42" s="413"/>
      <c r="P42" s="413"/>
    </row>
    <row r="43" spans="1:16">
      <c r="A43" s="413"/>
      <c r="B43" s="413"/>
      <c r="C43" s="413"/>
      <c r="D43" s="413"/>
      <c r="E43" s="413"/>
      <c r="F43" s="413"/>
      <c r="G43" s="413"/>
      <c r="H43" s="413"/>
      <c r="I43" s="413"/>
      <c r="J43" s="413"/>
      <c r="K43" s="413"/>
      <c r="L43" s="413"/>
      <c r="M43" s="413"/>
      <c r="N43" s="413"/>
      <c r="O43" s="413"/>
      <c r="P43" s="413"/>
    </row>
    <row r="44" spans="1:16">
      <c r="A44" s="413"/>
      <c r="B44" s="413"/>
      <c r="C44" s="413"/>
      <c r="D44" s="413"/>
      <c r="E44" s="413"/>
      <c r="F44" s="413"/>
      <c r="G44" s="413"/>
      <c r="H44" s="413"/>
      <c r="I44" s="413"/>
      <c r="J44" s="413"/>
      <c r="K44" s="413"/>
      <c r="L44" s="413"/>
      <c r="M44" s="413"/>
      <c r="N44" s="413"/>
      <c r="O44" s="413"/>
      <c r="P44" s="413"/>
    </row>
    <row r="45" spans="1:16">
      <c r="A45" s="413"/>
      <c r="B45" s="413"/>
      <c r="C45" s="413"/>
      <c r="D45" s="413"/>
      <c r="E45" s="413"/>
      <c r="F45" s="413"/>
      <c r="G45" s="413"/>
      <c r="H45" s="413"/>
      <c r="I45" s="413"/>
      <c r="J45" s="413"/>
      <c r="K45" s="413"/>
      <c r="L45" s="413"/>
      <c r="M45" s="413"/>
      <c r="N45" s="413"/>
      <c r="O45" s="413"/>
      <c r="P45" s="413"/>
    </row>
    <row r="46" spans="1:16">
      <c r="A46" s="413"/>
      <c r="B46" s="413"/>
      <c r="C46" s="413"/>
      <c r="D46" s="413"/>
      <c r="E46" s="413"/>
      <c r="F46" s="413"/>
      <c r="G46" s="413"/>
      <c r="H46" s="413"/>
      <c r="I46" s="413"/>
      <c r="J46" s="413"/>
      <c r="K46" s="413"/>
      <c r="L46" s="413"/>
      <c r="M46" s="413"/>
      <c r="N46" s="413"/>
      <c r="O46" s="413"/>
      <c r="P46" s="413"/>
    </row>
    <row r="47" spans="1:16">
      <c r="A47" s="413"/>
      <c r="B47" s="413"/>
      <c r="C47" s="413"/>
      <c r="D47" s="413"/>
      <c r="E47" s="413"/>
      <c r="F47" s="413"/>
      <c r="G47" s="413"/>
      <c r="H47" s="413"/>
      <c r="I47" s="413"/>
      <c r="J47" s="413"/>
      <c r="K47" s="413"/>
      <c r="L47" s="413"/>
      <c r="M47" s="413"/>
      <c r="N47" s="413"/>
      <c r="O47" s="413"/>
      <c r="P47" s="413"/>
    </row>
    <row r="48" spans="1:16">
      <c r="A48" s="413"/>
      <c r="B48" s="413"/>
      <c r="C48" s="413"/>
      <c r="D48" s="413"/>
      <c r="E48" s="413"/>
      <c r="F48" s="413"/>
      <c r="G48" s="413"/>
      <c r="H48" s="413"/>
      <c r="I48" s="413"/>
      <c r="J48" s="413"/>
      <c r="K48" s="413"/>
      <c r="L48" s="413"/>
      <c r="M48" s="413"/>
      <c r="N48" s="413"/>
      <c r="O48" s="413"/>
      <c r="P48" s="413"/>
    </row>
    <row r="49" spans="1:16">
      <c r="A49" s="413"/>
      <c r="B49" s="413"/>
      <c r="C49" s="413"/>
      <c r="D49" s="413"/>
      <c r="E49" s="413"/>
      <c r="F49" s="413"/>
      <c r="G49" s="413"/>
      <c r="H49" s="413"/>
      <c r="I49" s="413"/>
      <c r="J49" s="413"/>
      <c r="K49" s="413"/>
      <c r="L49" s="413"/>
      <c r="M49" s="413"/>
      <c r="N49" s="413"/>
      <c r="O49" s="413"/>
      <c r="P49" s="413"/>
    </row>
    <row r="50" spans="1:16">
      <c r="A50" s="413"/>
      <c r="B50" s="413"/>
      <c r="C50" s="413"/>
      <c r="D50" s="413"/>
      <c r="E50" s="413"/>
      <c r="F50" s="413"/>
      <c r="G50" s="413"/>
      <c r="H50" s="413"/>
      <c r="I50" s="413"/>
      <c r="J50" s="413"/>
      <c r="K50" s="413"/>
      <c r="L50" s="413"/>
      <c r="M50" s="413"/>
      <c r="N50" s="413"/>
      <c r="O50" s="413"/>
      <c r="P50" s="413"/>
    </row>
    <row r="51" spans="1:16">
      <c r="A51" s="413"/>
      <c r="B51" s="413"/>
      <c r="C51" s="413"/>
      <c r="D51" s="413"/>
      <c r="E51" s="413"/>
      <c r="F51" s="413"/>
      <c r="G51" s="413"/>
      <c r="H51" s="413"/>
      <c r="I51" s="413"/>
      <c r="J51" s="413"/>
      <c r="K51" s="413"/>
      <c r="L51" s="413"/>
      <c r="M51" s="413"/>
      <c r="N51" s="413"/>
      <c r="O51" s="413"/>
      <c r="P51" s="413"/>
    </row>
    <row r="52" spans="1:16">
      <c r="A52" s="413"/>
      <c r="B52" s="413"/>
      <c r="C52" s="413"/>
      <c r="D52" s="413"/>
      <c r="E52" s="413"/>
      <c r="F52" s="413"/>
      <c r="G52" s="413"/>
      <c r="H52" s="413"/>
      <c r="I52" s="413"/>
      <c r="J52" s="413"/>
      <c r="K52" s="413"/>
      <c r="L52" s="413"/>
      <c r="M52" s="413"/>
      <c r="N52" s="413"/>
      <c r="O52" s="413"/>
      <c r="P52" s="413"/>
    </row>
    <row r="53" spans="1:16">
      <c r="A53" s="413"/>
      <c r="B53" s="413"/>
      <c r="C53" s="413"/>
      <c r="D53" s="413"/>
      <c r="E53" s="413"/>
      <c r="F53" s="413"/>
      <c r="G53" s="413"/>
      <c r="H53" s="413"/>
      <c r="I53" s="413"/>
      <c r="J53" s="413"/>
      <c r="K53" s="413"/>
      <c r="L53" s="413"/>
      <c r="M53" s="413"/>
      <c r="N53" s="413"/>
      <c r="O53" s="413"/>
      <c r="P53" s="413"/>
    </row>
    <row r="54" spans="1:16">
      <c r="A54" s="413"/>
      <c r="B54" s="413"/>
      <c r="C54" s="413"/>
      <c r="D54" s="413"/>
      <c r="E54" s="413"/>
      <c r="F54" s="413"/>
      <c r="G54" s="413"/>
      <c r="H54" s="413"/>
      <c r="I54" s="413"/>
      <c r="J54" s="413"/>
      <c r="K54" s="413"/>
      <c r="L54" s="413"/>
      <c r="M54" s="413"/>
      <c r="N54" s="413"/>
      <c r="O54" s="413"/>
      <c r="P54" s="413"/>
    </row>
    <row r="55" spans="1:16">
      <c r="A55" s="413"/>
      <c r="B55" s="413"/>
      <c r="C55" s="413"/>
      <c r="D55" s="413"/>
      <c r="E55" s="413"/>
      <c r="F55" s="413"/>
      <c r="G55" s="413"/>
      <c r="H55" s="413"/>
      <c r="I55" s="413"/>
      <c r="J55" s="413"/>
      <c r="K55" s="413"/>
      <c r="L55" s="413"/>
      <c r="M55" s="413"/>
      <c r="N55" s="413"/>
      <c r="O55" s="413"/>
      <c r="P55" s="413"/>
    </row>
    <row r="56" spans="1:16">
      <c r="A56" s="413"/>
      <c r="B56" s="413"/>
      <c r="C56" s="413"/>
      <c r="D56" s="413"/>
      <c r="E56" s="413"/>
      <c r="F56" s="413"/>
      <c r="G56" s="413"/>
      <c r="H56" s="413"/>
      <c r="I56" s="413"/>
      <c r="J56" s="413"/>
      <c r="K56" s="413"/>
      <c r="L56" s="413"/>
      <c r="M56" s="413"/>
      <c r="N56" s="413"/>
      <c r="O56" s="413"/>
      <c r="P56" s="413"/>
    </row>
    <row r="57" spans="1:16">
      <c r="A57" s="413"/>
      <c r="B57" s="413"/>
      <c r="C57" s="413"/>
      <c r="D57" s="413"/>
      <c r="E57" s="413"/>
      <c r="F57" s="413"/>
      <c r="G57" s="413"/>
      <c r="H57" s="413"/>
      <c r="I57" s="413"/>
      <c r="J57" s="413"/>
      <c r="K57" s="413"/>
      <c r="L57" s="413"/>
      <c r="M57" s="413"/>
      <c r="N57" s="413"/>
      <c r="O57" s="413"/>
      <c r="P57" s="413"/>
    </row>
    <row r="58" spans="1:16">
      <c r="A58" s="413"/>
      <c r="B58" s="413"/>
      <c r="C58" s="413"/>
      <c r="D58" s="413"/>
      <c r="E58" s="413"/>
      <c r="F58" s="413"/>
      <c r="G58" s="413"/>
      <c r="H58" s="413"/>
      <c r="I58" s="413"/>
      <c r="J58" s="413"/>
      <c r="K58" s="413"/>
      <c r="L58" s="413"/>
      <c r="M58" s="413"/>
      <c r="N58" s="413"/>
      <c r="O58" s="413"/>
      <c r="P58" s="413"/>
    </row>
    <row r="59" spans="1:16">
      <c r="A59" s="413"/>
      <c r="B59" s="413"/>
      <c r="C59" s="413"/>
      <c r="D59" s="413"/>
      <c r="E59" s="413"/>
      <c r="F59" s="413"/>
      <c r="G59" s="413"/>
      <c r="H59" s="413"/>
      <c r="I59" s="413"/>
      <c r="J59" s="413"/>
      <c r="K59" s="413"/>
      <c r="L59" s="413"/>
      <c r="M59" s="413"/>
      <c r="N59" s="413"/>
      <c r="O59" s="413"/>
      <c r="P59" s="413"/>
    </row>
    <row r="60" spans="1:16">
      <c r="A60" s="413"/>
      <c r="B60" s="413"/>
      <c r="C60" s="413"/>
      <c r="D60" s="413"/>
      <c r="E60" s="413"/>
      <c r="F60" s="413"/>
      <c r="G60" s="413"/>
      <c r="H60" s="413"/>
      <c r="I60" s="413"/>
      <c r="J60" s="413"/>
      <c r="K60" s="413"/>
      <c r="L60" s="413"/>
      <c r="M60" s="413"/>
      <c r="N60" s="413"/>
      <c r="O60" s="413"/>
      <c r="P60" s="413"/>
    </row>
    <row r="61" spans="1:16">
      <c r="A61" s="413"/>
      <c r="B61" s="413"/>
      <c r="C61" s="413"/>
      <c r="D61" s="413"/>
      <c r="E61" s="413"/>
      <c r="F61" s="413"/>
      <c r="G61" s="413"/>
      <c r="H61" s="413"/>
      <c r="I61" s="413"/>
      <c r="J61" s="413"/>
      <c r="K61" s="413"/>
      <c r="L61" s="413"/>
      <c r="M61" s="413"/>
      <c r="N61" s="413"/>
      <c r="O61" s="413"/>
      <c r="P61" s="413"/>
    </row>
    <row r="62" spans="1:16">
      <c r="A62" s="413"/>
      <c r="B62" s="413"/>
      <c r="C62" s="413"/>
      <c r="D62" s="413"/>
      <c r="E62" s="413"/>
      <c r="F62" s="413"/>
      <c r="G62" s="413"/>
      <c r="H62" s="413"/>
      <c r="I62" s="413"/>
      <c r="J62" s="413"/>
      <c r="K62" s="413"/>
      <c r="L62" s="413"/>
      <c r="M62" s="413"/>
      <c r="N62" s="413"/>
      <c r="O62" s="413"/>
      <c r="P62" s="413"/>
    </row>
    <row r="63" spans="1:16">
      <c r="A63" s="413"/>
      <c r="B63" s="413"/>
      <c r="C63" s="413"/>
      <c r="D63" s="413"/>
      <c r="E63" s="413"/>
      <c r="F63" s="413"/>
      <c r="G63" s="413"/>
      <c r="H63" s="413"/>
      <c r="I63" s="413"/>
      <c r="J63" s="413"/>
      <c r="K63" s="413"/>
      <c r="L63" s="413"/>
      <c r="M63" s="413"/>
      <c r="N63" s="413"/>
      <c r="O63" s="413"/>
      <c r="P63" s="413"/>
    </row>
    <row r="64" spans="1:16">
      <c r="A64" s="413"/>
      <c r="B64" s="413"/>
      <c r="C64" s="413"/>
      <c r="D64" s="413"/>
      <c r="E64" s="413"/>
      <c r="F64" s="413"/>
      <c r="G64" s="413"/>
      <c r="H64" s="413"/>
      <c r="I64" s="413"/>
      <c r="J64" s="413"/>
      <c r="K64" s="413"/>
      <c r="L64" s="413"/>
      <c r="M64" s="413"/>
      <c r="N64" s="413"/>
      <c r="O64" s="413"/>
      <c r="P64" s="413"/>
    </row>
    <row r="65" spans="1:16">
      <c r="A65" s="413"/>
      <c r="B65" s="413"/>
      <c r="C65" s="413"/>
      <c r="D65" s="413"/>
      <c r="E65" s="413"/>
      <c r="F65" s="413"/>
      <c r="G65" s="413"/>
      <c r="H65" s="413"/>
      <c r="I65" s="413"/>
      <c r="J65" s="413"/>
      <c r="K65" s="413"/>
      <c r="L65" s="413"/>
      <c r="M65" s="413"/>
      <c r="N65" s="413"/>
      <c r="O65" s="413"/>
      <c r="P65" s="413"/>
    </row>
    <row r="66" spans="1:16">
      <c r="A66" s="413"/>
      <c r="B66" s="413"/>
      <c r="C66" s="413"/>
      <c r="D66" s="413"/>
      <c r="E66" s="413"/>
      <c r="F66" s="413"/>
      <c r="G66" s="413"/>
      <c r="H66" s="413"/>
      <c r="I66" s="413"/>
      <c r="J66" s="413"/>
      <c r="K66" s="413"/>
      <c r="L66" s="413"/>
      <c r="M66" s="413"/>
      <c r="N66" s="413"/>
      <c r="O66" s="413"/>
      <c r="P66" s="413"/>
    </row>
    <row r="67" spans="1:16">
      <c r="A67" s="413"/>
      <c r="B67" s="413"/>
      <c r="C67" s="413"/>
      <c r="D67" s="413"/>
      <c r="E67" s="413"/>
      <c r="F67" s="413"/>
      <c r="G67" s="413"/>
      <c r="H67" s="413"/>
      <c r="I67" s="413"/>
      <c r="J67" s="413"/>
      <c r="K67" s="413"/>
      <c r="L67" s="413"/>
      <c r="M67" s="413"/>
      <c r="N67" s="413"/>
      <c r="O67" s="413"/>
      <c r="P67" s="413"/>
    </row>
    <row r="68" spans="1:16">
      <c r="A68" s="413"/>
      <c r="B68" s="413"/>
      <c r="C68" s="413"/>
      <c r="D68" s="413"/>
      <c r="E68" s="413"/>
      <c r="F68" s="413"/>
      <c r="G68" s="413"/>
      <c r="H68" s="413"/>
      <c r="I68" s="413"/>
      <c r="J68" s="413"/>
      <c r="K68" s="413"/>
      <c r="L68" s="413"/>
      <c r="M68" s="413"/>
      <c r="N68" s="413"/>
      <c r="O68" s="413"/>
      <c r="P68" s="413"/>
    </row>
    <row r="69" spans="1:16">
      <c r="A69" s="413"/>
      <c r="B69" s="413"/>
      <c r="C69" s="413"/>
      <c r="D69" s="413"/>
      <c r="E69" s="413"/>
      <c r="F69" s="413"/>
      <c r="G69" s="413"/>
      <c r="H69" s="413"/>
      <c r="I69" s="413"/>
      <c r="J69" s="413"/>
      <c r="K69" s="413"/>
      <c r="L69" s="413"/>
      <c r="M69" s="413"/>
      <c r="N69" s="413"/>
      <c r="O69" s="413"/>
      <c r="P69" s="413"/>
    </row>
    <row r="70" spans="1:16">
      <c r="A70" s="413"/>
      <c r="B70" s="413"/>
      <c r="C70" s="413"/>
      <c r="D70" s="413"/>
      <c r="E70" s="413"/>
      <c r="F70" s="413"/>
      <c r="G70" s="413"/>
      <c r="H70" s="413"/>
      <c r="I70" s="413"/>
      <c r="J70" s="413"/>
      <c r="K70" s="413"/>
      <c r="L70" s="413"/>
      <c r="M70" s="413"/>
      <c r="N70" s="413"/>
      <c r="O70" s="413"/>
      <c r="P70" s="413"/>
    </row>
    <row r="71" spans="1:16">
      <c r="A71" s="413"/>
      <c r="B71" s="413"/>
      <c r="C71" s="413"/>
      <c r="D71" s="413"/>
      <c r="E71" s="413"/>
      <c r="F71" s="413"/>
      <c r="G71" s="413"/>
      <c r="H71" s="413"/>
      <c r="I71" s="413"/>
      <c r="J71" s="413"/>
      <c r="K71" s="413"/>
      <c r="L71" s="413"/>
      <c r="M71" s="413"/>
      <c r="N71" s="413"/>
      <c r="O71" s="413"/>
      <c r="P71" s="413"/>
    </row>
    <row r="72" spans="1:16">
      <c r="A72" s="413"/>
      <c r="B72" s="413"/>
      <c r="C72" s="413"/>
      <c r="D72" s="413"/>
      <c r="E72" s="413"/>
      <c r="F72" s="413"/>
      <c r="G72" s="413"/>
      <c r="H72" s="413"/>
      <c r="I72" s="413"/>
      <c r="J72" s="413"/>
      <c r="K72" s="413"/>
      <c r="L72" s="413"/>
      <c r="M72" s="413"/>
      <c r="N72" s="413"/>
      <c r="O72" s="413"/>
      <c r="P72" s="413"/>
    </row>
    <row r="73" spans="1:16">
      <c r="A73" s="413"/>
      <c r="B73" s="413"/>
      <c r="C73" s="413"/>
      <c r="D73" s="413"/>
      <c r="E73" s="413"/>
      <c r="F73" s="413"/>
      <c r="G73" s="413"/>
      <c r="H73" s="413"/>
      <c r="I73" s="413"/>
      <c r="J73" s="413"/>
      <c r="K73" s="413"/>
      <c r="L73" s="413"/>
      <c r="M73" s="413"/>
      <c r="N73" s="413"/>
      <c r="O73" s="413"/>
      <c r="P73" s="413"/>
    </row>
    <row r="74" spans="1:16">
      <c r="A74" s="413"/>
      <c r="B74" s="413"/>
      <c r="C74" s="413"/>
      <c r="D74" s="413"/>
      <c r="E74" s="413"/>
      <c r="F74" s="413"/>
      <c r="G74" s="413"/>
      <c r="H74" s="413"/>
      <c r="I74" s="413"/>
      <c r="J74" s="413"/>
      <c r="K74" s="413"/>
      <c r="L74" s="413"/>
      <c r="M74" s="413"/>
      <c r="N74" s="413"/>
      <c r="O74" s="413"/>
      <c r="P74" s="413"/>
    </row>
    <row r="75" spans="1:16">
      <c r="A75" s="413"/>
      <c r="B75" s="413"/>
      <c r="C75" s="413"/>
      <c r="D75" s="413"/>
      <c r="E75" s="413"/>
      <c r="F75" s="413"/>
      <c r="G75" s="413"/>
      <c r="H75" s="413"/>
      <c r="I75" s="413"/>
      <c r="J75" s="413"/>
      <c r="K75" s="413"/>
      <c r="L75" s="413"/>
      <c r="M75" s="413"/>
      <c r="N75" s="413"/>
      <c r="O75" s="413"/>
      <c r="P75" s="413"/>
    </row>
    <row r="76" spans="1:16">
      <c r="A76" s="413"/>
      <c r="B76" s="413"/>
      <c r="C76" s="413"/>
      <c r="D76" s="413"/>
      <c r="E76" s="413"/>
      <c r="F76" s="413"/>
      <c r="G76" s="413"/>
      <c r="H76" s="413"/>
      <c r="I76" s="413"/>
      <c r="J76" s="413"/>
      <c r="K76" s="413"/>
      <c r="L76" s="413"/>
      <c r="M76" s="413"/>
      <c r="N76" s="413"/>
      <c r="O76" s="413"/>
      <c r="P76" s="413"/>
    </row>
    <row r="77" spans="1:16">
      <c r="A77" s="413"/>
      <c r="B77" s="413"/>
      <c r="C77" s="413"/>
      <c r="D77" s="413"/>
      <c r="E77" s="413"/>
      <c r="F77" s="413"/>
      <c r="G77" s="413"/>
      <c r="H77" s="413"/>
      <c r="I77" s="413"/>
      <c r="J77" s="413"/>
      <c r="K77" s="413"/>
      <c r="L77" s="413"/>
      <c r="M77" s="413"/>
      <c r="N77" s="413"/>
      <c r="O77" s="413"/>
      <c r="P77" s="413"/>
    </row>
    <row r="78" spans="1:16">
      <c r="A78" s="413"/>
      <c r="B78" s="413"/>
      <c r="C78" s="413"/>
      <c r="D78" s="413"/>
      <c r="E78" s="413"/>
      <c r="F78" s="413"/>
      <c r="G78" s="413"/>
      <c r="H78" s="413"/>
      <c r="I78" s="413"/>
      <c r="J78" s="413"/>
      <c r="K78" s="413"/>
      <c r="L78" s="413"/>
      <c r="M78" s="413"/>
      <c r="N78" s="413"/>
      <c r="O78" s="413"/>
      <c r="P78" s="413"/>
    </row>
    <row r="79" spans="1:16">
      <c r="A79" s="413"/>
      <c r="B79" s="413"/>
      <c r="C79" s="413"/>
      <c r="D79" s="413"/>
      <c r="E79" s="413"/>
      <c r="F79" s="413"/>
      <c r="G79" s="413"/>
      <c r="H79" s="413"/>
      <c r="I79" s="413"/>
      <c r="J79" s="413"/>
      <c r="K79" s="413"/>
      <c r="L79" s="413"/>
      <c r="M79" s="413"/>
      <c r="N79" s="413"/>
      <c r="O79" s="413"/>
      <c r="P79" s="413"/>
    </row>
    <row r="80" spans="1:16">
      <c r="A80" s="413"/>
      <c r="B80" s="413"/>
      <c r="C80" s="413"/>
      <c r="D80" s="413"/>
      <c r="E80" s="413"/>
      <c r="F80" s="413"/>
      <c r="G80" s="413"/>
      <c r="H80" s="413"/>
      <c r="I80" s="413"/>
      <c r="J80" s="413"/>
      <c r="K80" s="413"/>
      <c r="L80" s="413"/>
      <c r="M80" s="413"/>
      <c r="N80" s="413"/>
      <c r="O80" s="413"/>
      <c r="P80" s="413"/>
    </row>
    <row r="81" spans="1:16">
      <c r="A81" s="413"/>
      <c r="B81" s="413"/>
      <c r="C81" s="413"/>
      <c r="D81" s="413"/>
      <c r="E81" s="413"/>
      <c r="F81" s="413"/>
      <c r="G81" s="413"/>
      <c r="H81" s="413"/>
      <c r="I81" s="413"/>
      <c r="J81" s="413"/>
      <c r="K81" s="413"/>
      <c r="L81" s="413"/>
      <c r="M81" s="413"/>
      <c r="N81" s="413"/>
      <c r="O81" s="413"/>
      <c r="P81" s="413"/>
    </row>
    <row r="82" spans="1:16">
      <c r="A82" s="413"/>
      <c r="B82" s="413"/>
      <c r="C82" s="413"/>
      <c r="D82" s="413"/>
      <c r="E82" s="413"/>
      <c r="F82" s="413"/>
      <c r="G82" s="413"/>
      <c r="H82" s="413"/>
      <c r="I82" s="413"/>
      <c r="J82" s="413"/>
      <c r="K82" s="413"/>
      <c r="L82" s="413"/>
      <c r="M82" s="413"/>
      <c r="N82" s="413"/>
      <c r="O82" s="413"/>
      <c r="P82" s="413"/>
    </row>
    <row r="83" spans="1:16">
      <c r="A83" s="413"/>
      <c r="B83" s="413"/>
      <c r="C83" s="413"/>
      <c r="D83" s="413"/>
      <c r="E83" s="413"/>
      <c r="F83" s="413"/>
      <c r="G83" s="413"/>
      <c r="H83" s="413"/>
      <c r="I83" s="413"/>
      <c r="J83" s="413"/>
      <c r="K83" s="413"/>
      <c r="L83" s="413"/>
      <c r="M83" s="413"/>
      <c r="N83" s="413"/>
      <c r="O83" s="413"/>
      <c r="P83" s="413"/>
    </row>
    <row r="84" spans="1:16">
      <c r="A84" s="413"/>
      <c r="B84" s="413"/>
      <c r="C84" s="413"/>
      <c r="D84" s="413"/>
      <c r="E84" s="413"/>
      <c r="F84" s="413"/>
      <c r="G84" s="413"/>
      <c r="H84" s="413"/>
      <c r="I84" s="413"/>
      <c r="J84" s="413"/>
      <c r="K84" s="413"/>
      <c r="L84" s="413"/>
      <c r="M84" s="413"/>
      <c r="N84" s="413"/>
      <c r="O84" s="413"/>
      <c r="P84" s="413"/>
    </row>
    <row r="85" spans="1:16">
      <c r="A85" s="413"/>
      <c r="B85" s="413"/>
      <c r="C85" s="413"/>
      <c r="D85" s="413"/>
      <c r="E85" s="413"/>
      <c r="F85" s="413"/>
      <c r="G85" s="413"/>
      <c r="H85" s="413"/>
      <c r="I85" s="413"/>
      <c r="J85" s="413"/>
      <c r="K85" s="413"/>
      <c r="L85" s="413"/>
      <c r="M85" s="413"/>
      <c r="N85" s="413"/>
      <c r="O85" s="413"/>
      <c r="P85" s="413"/>
    </row>
    <row r="86" spans="1:16">
      <c r="A86" s="413"/>
      <c r="B86" s="413"/>
      <c r="C86" s="413"/>
      <c r="D86" s="413"/>
      <c r="E86" s="413"/>
      <c r="F86" s="413"/>
      <c r="G86" s="413"/>
      <c r="H86" s="413"/>
      <c r="I86" s="413"/>
      <c r="J86" s="413"/>
      <c r="K86" s="413"/>
      <c r="L86" s="413"/>
      <c r="M86" s="413"/>
      <c r="N86" s="413"/>
      <c r="O86" s="413"/>
      <c r="P86" s="413"/>
    </row>
    <row r="87" spans="1:16">
      <c r="A87" s="413"/>
      <c r="B87" s="413"/>
      <c r="C87" s="413"/>
      <c r="D87" s="413"/>
      <c r="E87" s="413"/>
      <c r="F87" s="413"/>
      <c r="G87" s="413"/>
      <c r="H87" s="413"/>
      <c r="I87" s="413"/>
      <c r="J87" s="413"/>
      <c r="K87" s="413"/>
      <c r="L87" s="413"/>
      <c r="M87" s="413"/>
      <c r="N87" s="413"/>
      <c r="O87" s="413"/>
      <c r="P87" s="413"/>
    </row>
    <row r="88" spans="1:16">
      <c r="A88" s="413"/>
      <c r="B88" s="413"/>
      <c r="C88" s="413"/>
      <c r="D88" s="413"/>
      <c r="E88" s="413"/>
      <c r="F88" s="413"/>
      <c r="G88" s="413"/>
      <c r="H88" s="413"/>
      <c r="I88" s="413"/>
      <c r="J88" s="413"/>
      <c r="K88" s="413"/>
      <c r="L88" s="413"/>
      <c r="M88" s="413"/>
      <c r="N88" s="413"/>
      <c r="O88" s="413"/>
      <c r="P88" s="413"/>
    </row>
    <row r="89" spans="1:16">
      <c r="A89" s="413"/>
      <c r="B89" s="413"/>
      <c r="C89" s="413"/>
      <c r="D89" s="413"/>
      <c r="E89" s="413"/>
      <c r="F89" s="413"/>
      <c r="G89" s="413"/>
      <c r="H89" s="413"/>
      <c r="I89" s="413"/>
      <c r="J89" s="413"/>
      <c r="K89" s="413"/>
      <c r="L89" s="413"/>
      <c r="M89" s="413"/>
      <c r="N89" s="413"/>
      <c r="O89" s="413"/>
      <c r="P89" s="413"/>
    </row>
    <row r="90" spans="1:16">
      <c r="A90" s="413"/>
      <c r="B90" s="413"/>
      <c r="C90" s="413"/>
      <c r="D90" s="413"/>
      <c r="E90" s="413"/>
      <c r="F90" s="413"/>
      <c r="G90" s="413"/>
      <c r="H90" s="413"/>
      <c r="I90" s="413"/>
      <c r="J90" s="413"/>
      <c r="K90" s="413"/>
      <c r="L90" s="413"/>
      <c r="M90" s="413"/>
      <c r="N90" s="413"/>
      <c r="O90" s="413"/>
      <c r="P90" s="413"/>
    </row>
    <row r="91" spans="1:16">
      <c r="A91" s="413"/>
      <c r="B91" s="413"/>
      <c r="C91" s="413"/>
      <c r="D91" s="413"/>
      <c r="E91" s="413"/>
      <c r="F91" s="413"/>
      <c r="G91" s="413"/>
      <c r="H91" s="413"/>
      <c r="I91" s="413"/>
      <c r="J91" s="413"/>
      <c r="K91" s="413"/>
      <c r="L91" s="413"/>
      <c r="M91" s="413"/>
      <c r="N91" s="413"/>
      <c r="O91" s="413"/>
      <c r="P91" s="413"/>
    </row>
    <row r="92" spans="1:16">
      <c r="A92" s="413"/>
      <c r="B92" s="413"/>
      <c r="C92" s="413"/>
      <c r="D92" s="413"/>
      <c r="E92" s="413"/>
      <c r="F92" s="413"/>
      <c r="G92" s="413"/>
      <c r="H92" s="413"/>
      <c r="I92" s="413"/>
      <c r="J92" s="413"/>
      <c r="K92" s="413"/>
      <c r="L92" s="413"/>
      <c r="M92" s="413"/>
      <c r="N92" s="413"/>
      <c r="O92" s="413"/>
      <c r="P92" s="413"/>
    </row>
    <row r="93" spans="1:16">
      <c r="A93" s="413"/>
      <c r="B93" s="413"/>
      <c r="C93" s="413"/>
      <c r="D93" s="413"/>
      <c r="E93" s="413"/>
      <c r="F93" s="413"/>
      <c r="G93" s="413"/>
      <c r="H93" s="413"/>
      <c r="I93" s="413"/>
      <c r="J93" s="413"/>
      <c r="K93" s="413"/>
      <c r="L93" s="413"/>
      <c r="M93" s="413"/>
      <c r="N93" s="413"/>
      <c r="O93" s="413"/>
      <c r="P93" s="413"/>
    </row>
    <row r="94" spans="1:16">
      <c r="A94" s="413"/>
      <c r="B94" s="413"/>
      <c r="C94" s="413"/>
      <c r="D94" s="413"/>
      <c r="E94" s="413"/>
      <c r="F94" s="413"/>
      <c r="G94" s="413"/>
      <c r="H94" s="413"/>
      <c r="I94" s="413"/>
      <c r="J94" s="413"/>
      <c r="K94" s="413"/>
      <c r="L94" s="413"/>
      <c r="M94" s="413"/>
      <c r="N94" s="413"/>
      <c r="O94" s="413"/>
      <c r="P94" s="413"/>
    </row>
    <row r="95" spans="1:16">
      <c r="A95" s="413"/>
      <c r="B95" s="413"/>
      <c r="C95" s="413"/>
      <c r="D95" s="413"/>
      <c r="E95" s="413"/>
      <c r="F95" s="413"/>
      <c r="G95" s="413"/>
      <c r="H95" s="413"/>
      <c r="I95" s="413"/>
      <c r="J95" s="413"/>
      <c r="K95" s="413"/>
      <c r="L95" s="413"/>
      <c r="M95" s="413"/>
      <c r="N95" s="413"/>
      <c r="O95" s="413"/>
      <c r="P95" s="413"/>
    </row>
    <row r="96" spans="1:16">
      <c r="A96" s="413"/>
      <c r="B96" s="413"/>
      <c r="C96" s="413"/>
      <c r="D96" s="413"/>
      <c r="E96" s="413"/>
      <c r="F96" s="413"/>
      <c r="G96" s="413"/>
      <c r="H96" s="413"/>
      <c r="I96" s="413"/>
      <c r="J96" s="413"/>
      <c r="K96" s="413"/>
      <c r="L96" s="413"/>
      <c r="M96" s="413"/>
      <c r="N96" s="413"/>
      <c r="O96" s="413"/>
      <c r="P96" s="413"/>
    </row>
    <row r="97" spans="1:16">
      <c r="A97" s="413"/>
      <c r="B97" s="413"/>
      <c r="C97" s="413"/>
      <c r="D97" s="413"/>
      <c r="E97" s="413"/>
      <c r="F97" s="413"/>
      <c r="G97" s="413"/>
      <c r="H97" s="413"/>
      <c r="I97" s="413"/>
      <c r="J97" s="413"/>
      <c r="K97" s="413"/>
      <c r="L97" s="413"/>
      <c r="M97" s="413"/>
      <c r="N97" s="413"/>
      <c r="O97" s="413"/>
      <c r="P97" s="413"/>
    </row>
    <row r="98" spans="1:16">
      <c r="A98" s="413"/>
      <c r="B98" s="413"/>
      <c r="C98" s="413"/>
      <c r="D98" s="413"/>
      <c r="E98" s="413"/>
      <c r="F98" s="413"/>
      <c r="G98" s="413"/>
      <c r="H98" s="413"/>
      <c r="I98" s="413"/>
      <c r="J98" s="413"/>
      <c r="K98" s="413"/>
      <c r="L98" s="413"/>
      <c r="M98" s="413"/>
      <c r="N98" s="413"/>
      <c r="O98" s="413"/>
      <c r="P98" s="413"/>
    </row>
    <row r="99" spans="1:16">
      <c r="A99" s="413"/>
      <c r="B99" s="413"/>
      <c r="C99" s="413"/>
      <c r="D99" s="413"/>
      <c r="E99" s="413"/>
      <c r="F99" s="413"/>
      <c r="G99" s="413"/>
      <c r="H99" s="413"/>
      <c r="I99" s="413"/>
      <c r="J99" s="413"/>
      <c r="K99" s="413"/>
      <c r="L99" s="413"/>
      <c r="M99" s="413"/>
      <c r="N99" s="413"/>
      <c r="O99" s="413"/>
      <c r="P99" s="413"/>
    </row>
    <row r="100" spans="1:16">
      <c r="A100" s="413"/>
      <c r="B100" s="413"/>
      <c r="C100" s="413"/>
      <c r="D100" s="413"/>
      <c r="E100" s="413"/>
      <c r="F100" s="413"/>
      <c r="G100" s="413"/>
      <c r="H100" s="413"/>
      <c r="I100" s="413"/>
      <c r="J100" s="413"/>
      <c r="K100" s="413"/>
      <c r="L100" s="413"/>
      <c r="M100" s="413"/>
      <c r="N100" s="413"/>
      <c r="O100" s="413"/>
      <c r="P100" s="413"/>
    </row>
    <row r="101" spans="1:16">
      <c r="A101" s="413"/>
      <c r="B101" s="413"/>
      <c r="C101" s="413"/>
      <c r="D101" s="413"/>
      <c r="E101" s="413"/>
      <c r="F101" s="413"/>
      <c r="G101" s="413"/>
      <c r="H101" s="413"/>
      <c r="I101" s="413"/>
      <c r="J101" s="413"/>
      <c r="K101" s="413"/>
      <c r="L101" s="413"/>
      <c r="M101" s="413"/>
      <c r="N101" s="413"/>
      <c r="O101" s="413"/>
      <c r="P101" s="413"/>
    </row>
    <row r="102" spans="1:16">
      <c r="A102" s="413"/>
      <c r="B102" s="413"/>
      <c r="C102" s="413"/>
      <c r="D102" s="413"/>
      <c r="E102" s="413"/>
      <c r="F102" s="413"/>
      <c r="G102" s="413"/>
      <c r="H102" s="413"/>
      <c r="I102" s="413"/>
      <c r="J102" s="413"/>
      <c r="K102" s="413"/>
      <c r="L102" s="413"/>
      <c r="M102" s="413"/>
      <c r="N102" s="413"/>
      <c r="O102" s="413"/>
      <c r="P102" s="413"/>
    </row>
    <row r="103" spans="1:16">
      <c r="A103" s="413"/>
      <c r="B103" s="413"/>
      <c r="C103" s="413"/>
      <c r="D103" s="413"/>
      <c r="E103" s="413"/>
      <c r="F103" s="413"/>
      <c r="G103" s="413"/>
      <c r="H103" s="413"/>
      <c r="I103" s="413"/>
      <c r="J103" s="413"/>
      <c r="K103" s="413"/>
      <c r="L103" s="413"/>
      <c r="M103" s="413"/>
      <c r="N103" s="413"/>
      <c r="O103" s="413"/>
      <c r="P103" s="413"/>
    </row>
    <row r="104" spans="1:16">
      <c r="A104" s="413"/>
      <c r="B104" s="413"/>
      <c r="C104" s="413"/>
      <c r="D104" s="413"/>
      <c r="E104" s="413"/>
      <c r="F104" s="413"/>
      <c r="G104" s="413"/>
      <c r="H104" s="413"/>
      <c r="I104" s="413"/>
      <c r="J104" s="413"/>
      <c r="K104" s="413"/>
      <c r="L104" s="413"/>
      <c r="M104" s="413"/>
      <c r="N104" s="413"/>
      <c r="O104" s="413"/>
      <c r="P104" s="413"/>
    </row>
    <row r="105" spans="1:16">
      <c r="A105" s="413"/>
      <c r="B105" s="413"/>
      <c r="C105" s="413"/>
      <c r="D105" s="413"/>
      <c r="E105" s="413"/>
      <c r="F105" s="413"/>
      <c r="G105" s="413"/>
      <c r="H105" s="413"/>
      <c r="I105" s="413"/>
      <c r="J105" s="413"/>
      <c r="K105" s="413"/>
      <c r="L105" s="413"/>
      <c r="M105" s="413"/>
      <c r="N105" s="413"/>
      <c r="O105" s="413"/>
      <c r="P105" s="413"/>
    </row>
    <row r="106" spans="1:16">
      <c r="A106" s="413"/>
      <c r="B106" s="413"/>
      <c r="C106" s="413"/>
      <c r="D106" s="413"/>
      <c r="E106" s="413"/>
      <c r="F106" s="413"/>
      <c r="G106" s="413"/>
      <c r="H106" s="413"/>
      <c r="I106" s="413"/>
      <c r="J106" s="413"/>
      <c r="K106" s="413"/>
      <c r="L106" s="413"/>
      <c r="M106" s="413"/>
      <c r="N106" s="413"/>
      <c r="O106" s="413"/>
      <c r="P106" s="413"/>
    </row>
    <row r="107" spans="1:16">
      <c r="A107" s="413"/>
      <c r="B107" s="413"/>
      <c r="C107" s="413"/>
      <c r="D107" s="413"/>
      <c r="E107" s="413"/>
      <c r="F107" s="413"/>
      <c r="G107" s="413"/>
      <c r="H107" s="413"/>
      <c r="I107" s="413"/>
      <c r="J107" s="413"/>
      <c r="K107" s="413"/>
      <c r="L107" s="413"/>
      <c r="M107" s="413"/>
      <c r="N107" s="413"/>
      <c r="O107" s="413"/>
      <c r="P107" s="413"/>
    </row>
    <row r="108" spans="1:16">
      <c r="A108" s="413"/>
      <c r="B108" s="413"/>
      <c r="C108" s="413"/>
      <c r="D108" s="413"/>
      <c r="E108" s="413"/>
      <c r="F108" s="413"/>
      <c r="G108" s="413"/>
      <c r="H108" s="413"/>
      <c r="I108" s="413"/>
      <c r="J108" s="413"/>
      <c r="K108" s="413"/>
      <c r="L108" s="413"/>
      <c r="M108" s="413"/>
      <c r="N108" s="413"/>
      <c r="O108" s="413"/>
      <c r="P108" s="413"/>
    </row>
    <row r="109" spans="1:16">
      <c r="A109" s="413"/>
      <c r="B109" s="413"/>
      <c r="C109" s="413"/>
      <c r="D109" s="413"/>
      <c r="E109" s="413"/>
      <c r="F109" s="413"/>
      <c r="G109" s="413"/>
      <c r="H109" s="413"/>
      <c r="I109" s="413"/>
      <c r="J109" s="413"/>
      <c r="K109" s="413"/>
      <c r="L109" s="413"/>
      <c r="M109" s="413"/>
      <c r="N109" s="413"/>
      <c r="O109" s="413"/>
      <c r="P109" s="413"/>
    </row>
    <row r="110" spans="1:16">
      <c r="A110" s="413"/>
      <c r="B110" s="413"/>
      <c r="C110" s="413"/>
      <c r="D110" s="413"/>
      <c r="E110" s="413"/>
      <c r="F110" s="413"/>
      <c r="G110" s="413"/>
      <c r="H110" s="413"/>
      <c r="I110" s="413"/>
      <c r="J110" s="413"/>
      <c r="K110" s="413"/>
      <c r="L110" s="413"/>
      <c r="M110" s="413"/>
      <c r="N110" s="413"/>
      <c r="O110" s="413"/>
      <c r="P110" s="413"/>
    </row>
    <row r="111" spans="1:16">
      <c r="A111" s="413"/>
      <c r="B111" s="413"/>
      <c r="C111" s="413"/>
      <c r="D111" s="413"/>
      <c r="E111" s="413"/>
      <c r="F111" s="413"/>
      <c r="G111" s="413"/>
      <c r="H111" s="413"/>
      <c r="I111" s="413"/>
      <c r="J111" s="413"/>
      <c r="K111" s="413"/>
      <c r="L111" s="413"/>
      <c r="M111" s="413"/>
      <c r="N111" s="413"/>
      <c r="O111" s="413"/>
      <c r="P111" s="413"/>
    </row>
    <row r="112" spans="1:16">
      <c r="A112" s="413"/>
      <c r="B112" s="413"/>
      <c r="C112" s="413"/>
      <c r="D112" s="413"/>
      <c r="E112" s="413"/>
      <c r="F112" s="413"/>
      <c r="G112" s="413"/>
      <c r="H112" s="413"/>
      <c r="I112" s="413"/>
      <c r="J112" s="413"/>
      <c r="K112" s="413"/>
      <c r="L112" s="413"/>
      <c r="M112" s="413"/>
      <c r="N112" s="413"/>
      <c r="O112" s="413"/>
      <c r="P112" s="413"/>
    </row>
    <row r="113" spans="1:16">
      <c r="A113" s="413"/>
      <c r="B113" s="413"/>
      <c r="C113" s="413"/>
      <c r="D113" s="413"/>
      <c r="E113" s="413"/>
      <c r="F113" s="413"/>
      <c r="G113" s="413"/>
      <c r="H113" s="413"/>
      <c r="I113" s="413"/>
      <c r="J113" s="413"/>
      <c r="K113" s="413"/>
      <c r="L113" s="413"/>
      <c r="M113" s="413"/>
      <c r="N113" s="413"/>
      <c r="O113" s="413"/>
      <c r="P113" s="413"/>
    </row>
    <row r="114" spans="1:16">
      <c r="A114" s="413"/>
      <c r="B114" s="413"/>
      <c r="C114" s="413"/>
      <c r="D114" s="413"/>
      <c r="E114" s="413"/>
      <c r="F114" s="413"/>
      <c r="G114" s="413"/>
      <c r="H114" s="413"/>
      <c r="I114" s="413"/>
      <c r="J114" s="413"/>
      <c r="K114" s="413"/>
      <c r="L114" s="413"/>
      <c r="M114" s="413"/>
      <c r="N114" s="413"/>
      <c r="O114" s="413"/>
      <c r="P114" s="413"/>
    </row>
    <row r="115" spans="1:16">
      <c r="A115" s="413"/>
      <c r="B115" s="413"/>
      <c r="C115" s="413"/>
      <c r="D115" s="413"/>
      <c r="E115" s="413"/>
      <c r="F115" s="413"/>
      <c r="G115" s="413"/>
      <c r="H115" s="413"/>
      <c r="I115" s="413"/>
      <c r="J115" s="413"/>
      <c r="K115" s="413"/>
      <c r="L115" s="413"/>
      <c r="M115" s="413"/>
      <c r="N115" s="413"/>
      <c r="O115" s="413"/>
      <c r="P115" s="413"/>
    </row>
    <row r="116" spans="1:16">
      <c r="A116" s="413"/>
      <c r="B116" s="413"/>
      <c r="C116" s="413"/>
      <c r="D116" s="413"/>
      <c r="E116" s="413"/>
      <c r="F116" s="413"/>
      <c r="G116" s="413"/>
      <c r="H116" s="413"/>
      <c r="I116" s="413"/>
      <c r="J116" s="413"/>
      <c r="K116" s="413"/>
      <c r="L116" s="413"/>
      <c r="M116" s="413"/>
      <c r="N116" s="413"/>
      <c r="O116" s="413"/>
      <c r="P116" s="413"/>
    </row>
    <row r="117" spans="1:16">
      <c r="A117" s="413"/>
      <c r="B117" s="413"/>
      <c r="C117" s="413"/>
      <c r="D117" s="413"/>
      <c r="E117" s="413"/>
      <c r="F117" s="413"/>
      <c r="G117" s="413"/>
      <c r="H117" s="413"/>
      <c r="I117" s="413"/>
      <c r="J117" s="413"/>
      <c r="K117" s="413"/>
      <c r="L117" s="413"/>
      <c r="M117" s="413"/>
      <c r="N117" s="413"/>
      <c r="O117" s="413"/>
      <c r="P117" s="413"/>
    </row>
    <row r="118" spans="1:16">
      <c r="A118" s="413"/>
      <c r="B118" s="413"/>
      <c r="C118" s="413"/>
      <c r="D118" s="413"/>
      <c r="E118" s="413"/>
      <c r="F118" s="413"/>
      <c r="G118" s="413"/>
      <c r="H118" s="413"/>
      <c r="I118" s="413"/>
      <c r="J118" s="413"/>
      <c r="K118" s="413"/>
      <c r="L118" s="413"/>
      <c r="M118" s="413"/>
      <c r="N118" s="413"/>
      <c r="O118" s="413"/>
      <c r="P118" s="413"/>
    </row>
    <row r="119" spans="1:16">
      <c r="A119" s="413"/>
      <c r="B119" s="413"/>
      <c r="C119" s="413"/>
      <c r="D119" s="413"/>
      <c r="E119" s="413"/>
      <c r="F119" s="413"/>
      <c r="G119" s="413"/>
      <c r="H119" s="413"/>
      <c r="I119" s="413"/>
      <c r="J119" s="413"/>
      <c r="K119" s="413"/>
      <c r="L119" s="413"/>
      <c r="M119" s="413"/>
      <c r="N119" s="413"/>
      <c r="O119" s="413"/>
      <c r="P119" s="413"/>
    </row>
    <row r="120" spans="1:16">
      <c r="A120" s="413"/>
      <c r="B120" s="413"/>
      <c r="C120" s="413"/>
      <c r="D120" s="413"/>
      <c r="E120" s="413"/>
      <c r="F120" s="413"/>
      <c r="G120" s="413"/>
      <c r="H120" s="413"/>
      <c r="I120" s="413"/>
      <c r="J120" s="413"/>
      <c r="K120" s="413"/>
      <c r="L120" s="413"/>
      <c r="M120" s="413"/>
      <c r="N120" s="413"/>
      <c r="O120" s="413"/>
      <c r="P120" s="413"/>
    </row>
    <row r="121" spans="1:16">
      <c r="A121" s="413"/>
      <c r="B121" s="413"/>
      <c r="C121" s="413"/>
      <c r="D121" s="413"/>
      <c r="E121" s="413"/>
      <c r="F121" s="413"/>
      <c r="G121" s="413"/>
      <c r="H121" s="413"/>
      <c r="I121" s="413"/>
      <c r="J121" s="413"/>
      <c r="K121" s="413"/>
      <c r="L121" s="413"/>
      <c r="M121" s="413"/>
      <c r="N121" s="413"/>
      <c r="O121" s="413"/>
      <c r="P121" s="413"/>
    </row>
    <row r="122" spans="1:16">
      <c r="A122" s="413"/>
      <c r="B122" s="413"/>
      <c r="C122" s="413"/>
      <c r="D122" s="413"/>
      <c r="E122" s="413"/>
      <c r="F122" s="413"/>
      <c r="G122" s="413"/>
      <c r="H122" s="413"/>
      <c r="I122" s="413"/>
      <c r="J122" s="413"/>
      <c r="K122" s="413"/>
      <c r="L122" s="413"/>
      <c r="M122" s="413"/>
      <c r="N122" s="413"/>
      <c r="O122" s="413"/>
      <c r="P122" s="413"/>
    </row>
    <row r="123" spans="1:16">
      <c r="A123" s="413"/>
      <c r="B123" s="413"/>
      <c r="C123" s="413"/>
      <c r="D123" s="413"/>
      <c r="E123" s="413"/>
      <c r="F123" s="413"/>
      <c r="G123" s="413"/>
      <c r="H123" s="413"/>
      <c r="I123" s="413"/>
      <c r="J123" s="413"/>
      <c r="K123" s="413"/>
      <c r="L123" s="413"/>
      <c r="M123" s="413"/>
      <c r="N123" s="413"/>
      <c r="O123" s="413"/>
      <c r="P123" s="413"/>
    </row>
    <row r="124" spans="1:16">
      <c r="A124" s="413"/>
      <c r="B124" s="413"/>
      <c r="C124" s="413"/>
      <c r="D124" s="413"/>
      <c r="E124" s="413"/>
      <c r="F124" s="413"/>
      <c r="G124" s="413"/>
      <c r="H124" s="413"/>
      <c r="I124" s="413"/>
      <c r="J124" s="413"/>
      <c r="K124" s="413"/>
      <c r="L124" s="413"/>
      <c r="M124" s="413"/>
      <c r="N124" s="413"/>
      <c r="O124" s="413"/>
      <c r="P124" s="413"/>
    </row>
    <row r="125" spans="1:16">
      <c r="A125" s="413"/>
      <c r="B125" s="413"/>
      <c r="C125" s="413"/>
      <c r="D125" s="413"/>
      <c r="E125" s="413"/>
      <c r="F125" s="413"/>
      <c r="G125" s="413"/>
      <c r="H125" s="413"/>
      <c r="I125" s="413"/>
      <c r="J125" s="413"/>
      <c r="K125" s="413"/>
      <c r="L125" s="413"/>
      <c r="M125" s="413"/>
      <c r="N125" s="413"/>
      <c r="O125" s="413"/>
      <c r="P125" s="413"/>
    </row>
    <row r="126" spans="1:16">
      <c r="A126" s="413"/>
      <c r="B126" s="413"/>
      <c r="C126" s="413"/>
      <c r="D126" s="413"/>
      <c r="E126" s="413"/>
      <c r="F126" s="413"/>
      <c r="G126" s="413"/>
      <c r="H126" s="413"/>
      <c r="I126" s="413"/>
      <c r="J126" s="413"/>
      <c r="K126" s="413"/>
      <c r="L126" s="413"/>
      <c r="M126" s="413"/>
      <c r="N126" s="413"/>
      <c r="O126" s="413"/>
      <c r="P126" s="413"/>
    </row>
    <row r="127" spans="1:16">
      <c r="A127" s="413"/>
      <c r="B127" s="413"/>
      <c r="C127" s="413"/>
      <c r="D127" s="413"/>
      <c r="E127" s="413"/>
      <c r="F127" s="413"/>
      <c r="G127" s="413"/>
      <c r="H127" s="413"/>
      <c r="I127" s="413"/>
      <c r="J127" s="413"/>
      <c r="K127" s="413"/>
      <c r="L127" s="413"/>
      <c r="M127" s="413"/>
      <c r="N127" s="413"/>
      <c r="O127" s="413"/>
      <c r="P127" s="413"/>
    </row>
    <row r="128" spans="1:16">
      <c r="A128" s="413"/>
      <c r="B128" s="413"/>
      <c r="C128" s="413"/>
      <c r="D128" s="413"/>
      <c r="E128" s="413"/>
      <c r="F128" s="413"/>
      <c r="G128" s="413"/>
      <c r="H128" s="413"/>
      <c r="I128" s="413"/>
      <c r="J128" s="413"/>
      <c r="K128" s="413"/>
      <c r="L128" s="413"/>
      <c r="M128" s="413"/>
      <c r="N128" s="413"/>
      <c r="O128" s="413"/>
      <c r="P128" s="413"/>
    </row>
    <row r="129" spans="1:16">
      <c r="A129" s="413"/>
      <c r="B129" s="413"/>
      <c r="C129" s="413"/>
      <c r="D129" s="413"/>
      <c r="E129" s="413"/>
      <c r="F129" s="413"/>
      <c r="G129" s="413"/>
      <c r="H129" s="413"/>
      <c r="I129" s="413"/>
      <c r="J129" s="413"/>
      <c r="K129" s="413"/>
      <c r="L129" s="413"/>
      <c r="M129" s="413"/>
      <c r="N129" s="413"/>
      <c r="O129" s="413"/>
      <c r="P129" s="413"/>
    </row>
    <row r="130" spans="1:16">
      <c r="A130" s="413"/>
      <c r="B130" s="413"/>
      <c r="C130" s="413"/>
      <c r="D130" s="413"/>
      <c r="E130" s="413"/>
      <c r="F130" s="413"/>
      <c r="G130" s="413"/>
      <c r="H130" s="413"/>
      <c r="I130" s="413"/>
      <c r="J130" s="413"/>
      <c r="K130" s="413"/>
      <c r="L130" s="413"/>
      <c r="M130" s="413"/>
      <c r="N130" s="413"/>
      <c r="O130" s="413"/>
      <c r="P130" s="413"/>
    </row>
    <row r="131" spans="1:16">
      <c r="A131" s="413"/>
      <c r="B131" s="413"/>
      <c r="C131" s="413"/>
      <c r="D131" s="413"/>
      <c r="E131" s="413"/>
      <c r="F131" s="413"/>
      <c r="G131" s="413"/>
      <c r="H131" s="413"/>
      <c r="I131" s="413"/>
      <c r="J131" s="413"/>
      <c r="K131" s="413"/>
      <c r="L131" s="413"/>
      <c r="M131" s="413"/>
      <c r="N131" s="413"/>
      <c r="O131" s="413"/>
      <c r="P131" s="413"/>
    </row>
    <row r="132" spans="1:16">
      <c r="A132" s="413"/>
      <c r="B132" s="413"/>
      <c r="C132" s="413"/>
      <c r="D132" s="413"/>
      <c r="E132" s="413"/>
      <c r="F132" s="413"/>
      <c r="G132" s="413"/>
      <c r="H132" s="413"/>
      <c r="I132" s="413"/>
      <c r="J132" s="413"/>
      <c r="K132" s="413"/>
      <c r="L132" s="413"/>
      <c r="M132" s="413"/>
      <c r="N132" s="413"/>
      <c r="O132" s="413"/>
      <c r="P132" s="413"/>
    </row>
    <row r="133" spans="1:16">
      <c r="A133" s="413"/>
      <c r="B133" s="413"/>
      <c r="C133" s="413"/>
      <c r="D133" s="413"/>
      <c r="E133" s="413"/>
      <c r="F133" s="413"/>
      <c r="G133" s="413"/>
      <c r="H133" s="413"/>
      <c r="I133" s="413"/>
      <c r="J133" s="413"/>
      <c r="K133" s="413"/>
      <c r="L133" s="413"/>
      <c r="M133" s="413"/>
      <c r="N133" s="413"/>
      <c r="O133" s="413"/>
      <c r="P133" s="413"/>
    </row>
    <row r="134" spans="1:16">
      <c r="A134" s="413"/>
      <c r="B134" s="413"/>
      <c r="C134" s="413"/>
      <c r="D134" s="413"/>
      <c r="E134" s="413"/>
      <c r="F134" s="413"/>
      <c r="G134" s="413"/>
      <c r="H134" s="413"/>
      <c r="I134" s="413"/>
      <c r="J134" s="413"/>
      <c r="K134" s="413"/>
      <c r="L134" s="413"/>
      <c r="M134" s="413"/>
      <c r="N134" s="413"/>
      <c r="O134" s="413"/>
      <c r="P134" s="413"/>
    </row>
    <row r="135" spans="1:16">
      <c r="A135" s="413"/>
      <c r="B135" s="413"/>
      <c r="C135" s="413"/>
      <c r="D135" s="413"/>
      <c r="E135" s="413"/>
      <c r="F135" s="413"/>
      <c r="G135" s="413"/>
      <c r="H135" s="413"/>
      <c r="I135" s="413"/>
      <c r="J135" s="413"/>
      <c r="K135" s="413"/>
      <c r="L135" s="413"/>
      <c r="M135" s="413"/>
      <c r="N135" s="413"/>
      <c r="O135" s="413"/>
      <c r="P135" s="413"/>
    </row>
    <row r="136" spans="1:16">
      <c r="A136" s="413"/>
      <c r="B136" s="413"/>
      <c r="C136" s="413"/>
      <c r="D136" s="413"/>
      <c r="E136" s="413"/>
      <c r="F136" s="413"/>
      <c r="G136" s="413"/>
      <c r="H136" s="413"/>
      <c r="I136" s="413"/>
      <c r="J136" s="413"/>
      <c r="K136" s="413"/>
      <c r="L136" s="413"/>
      <c r="M136" s="413"/>
      <c r="N136" s="413"/>
      <c r="O136" s="413"/>
      <c r="P136" s="413"/>
    </row>
    <row r="137" spans="1:16">
      <c r="A137" s="413"/>
      <c r="B137" s="413"/>
      <c r="C137" s="413"/>
      <c r="D137" s="413"/>
      <c r="E137" s="413"/>
      <c r="F137" s="413"/>
      <c r="G137" s="413"/>
      <c r="H137" s="413"/>
      <c r="I137" s="413"/>
      <c r="J137" s="413"/>
      <c r="K137" s="413"/>
      <c r="L137" s="413"/>
      <c r="M137" s="413"/>
      <c r="N137" s="413"/>
      <c r="O137" s="413"/>
      <c r="P137" s="413"/>
    </row>
    <row r="138" spans="1:16">
      <c r="A138" s="413"/>
      <c r="B138" s="413"/>
      <c r="C138" s="413"/>
      <c r="D138" s="413"/>
      <c r="E138" s="413"/>
      <c r="F138" s="413"/>
      <c r="G138" s="413"/>
      <c r="H138" s="413"/>
      <c r="I138" s="413"/>
      <c r="J138" s="413"/>
      <c r="K138" s="413"/>
      <c r="L138" s="413"/>
      <c r="M138" s="413"/>
      <c r="N138" s="413"/>
      <c r="O138" s="413"/>
      <c r="P138" s="413"/>
    </row>
    <row r="139" spans="1:16">
      <c r="A139" s="413"/>
      <c r="B139" s="413"/>
      <c r="C139" s="413"/>
      <c r="D139" s="413"/>
      <c r="E139" s="413"/>
      <c r="F139" s="413"/>
      <c r="G139" s="413"/>
      <c r="H139" s="413"/>
      <c r="I139" s="413"/>
      <c r="J139" s="413"/>
      <c r="K139" s="413"/>
      <c r="L139" s="413"/>
      <c r="M139" s="413"/>
      <c r="N139" s="413"/>
      <c r="O139" s="413"/>
      <c r="P139" s="413"/>
    </row>
    <row r="140" spans="1:16">
      <c r="A140" s="413"/>
      <c r="B140" s="413"/>
      <c r="C140" s="413"/>
      <c r="D140" s="413"/>
      <c r="E140" s="413"/>
      <c r="F140" s="413"/>
      <c r="G140" s="413"/>
      <c r="H140" s="413"/>
      <c r="I140" s="413"/>
      <c r="J140" s="413"/>
      <c r="K140" s="413"/>
      <c r="L140" s="413"/>
      <c r="M140" s="413"/>
      <c r="N140" s="413"/>
      <c r="O140" s="413"/>
      <c r="P140" s="413"/>
    </row>
    <row r="141" spans="1:16">
      <c r="A141" s="413"/>
      <c r="B141" s="413"/>
      <c r="C141" s="413"/>
      <c r="D141" s="413"/>
      <c r="E141" s="413"/>
      <c r="F141" s="413"/>
      <c r="G141" s="413"/>
      <c r="H141" s="413"/>
      <c r="I141" s="413"/>
      <c r="J141" s="413"/>
      <c r="K141" s="413"/>
      <c r="L141" s="413"/>
      <c r="M141" s="413"/>
      <c r="N141" s="413"/>
      <c r="O141" s="413"/>
      <c r="P141" s="413"/>
    </row>
    <row r="142" spans="1:16">
      <c r="A142" s="413"/>
      <c r="B142" s="413"/>
      <c r="C142" s="413"/>
      <c r="D142" s="413"/>
      <c r="E142" s="413"/>
      <c r="F142" s="413"/>
      <c r="G142" s="413"/>
      <c r="H142" s="413"/>
      <c r="I142" s="413"/>
      <c r="J142" s="413"/>
      <c r="K142" s="413"/>
      <c r="L142" s="413"/>
      <c r="M142" s="413"/>
      <c r="N142" s="413"/>
      <c r="O142" s="413"/>
      <c r="P142" s="413"/>
    </row>
    <row r="143" spans="1:16">
      <c r="A143" s="413"/>
      <c r="B143" s="413"/>
      <c r="C143" s="413"/>
      <c r="D143" s="413"/>
      <c r="E143" s="413"/>
      <c r="F143" s="413"/>
      <c r="G143" s="413"/>
      <c r="H143" s="413"/>
      <c r="I143" s="413"/>
      <c r="J143" s="413"/>
      <c r="K143" s="413"/>
      <c r="L143" s="413"/>
      <c r="M143" s="413"/>
      <c r="N143" s="413"/>
      <c r="O143" s="413"/>
      <c r="P143" s="413"/>
    </row>
    <row r="144" spans="1:16">
      <c r="A144" s="413"/>
      <c r="B144" s="413"/>
      <c r="C144" s="413"/>
      <c r="D144" s="413"/>
      <c r="E144" s="413"/>
      <c r="F144" s="413"/>
      <c r="G144" s="413"/>
      <c r="H144" s="413"/>
      <c r="I144" s="413"/>
      <c r="J144" s="413"/>
      <c r="K144" s="413"/>
      <c r="L144" s="413"/>
      <c r="M144" s="413"/>
      <c r="N144" s="413"/>
      <c r="O144" s="413"/>
      <c r="P144" s="413"/>
    </row>
    <row r="145" spans="1:16">
      <c r="A145" s="413"/>
      <c r="B145" s="413"/>
      <c r="C145" s="413"/>
      <c r="D145" s="413"/>
      <c r="E145" s="413"/>
      <c r="F145" s="413"/>
      <c r="G145" s="413"/>
      <c r="H145" s="413"/>
      <c r="I145" s="413"/>
      <c r="J145" s="413"/>
      <c r="K145" s="413"/>
      <c r="L145" s="413"/>
      <c r="M145" s="413"/>
      <c r="N145" s="413"/>
      <c r="O145" s="413"/>
      <c r="P145" s="413"/>
    </row>
    <row r="146" spans="1:16">
      <c r="A146" s="413"/>
      <c r="B146" s="413"/>
      <c r="C146" s="413"/>
      <c r="D146" s="413"/>
      <c r="E146" s="413"/>
      <c r="F146" s="413"/>
      <c r="G146" s="413"/>
      <c r="H146" s="413"/>
      <c r="I146" s="413"/>
      <c r="J146" s="413"/>
      <c r="K146" s="413"/>
      <c r="L146" s="413"/>
      <c r="M146" s="413"/>
      <c r="N146" s="413"/>
      <c r="O146" s="413"/>
      <c r="P146" s="413"/>
    </row>
    <row r="147" spans="1:16">
      <c r="A147" s="413"/>
      <c r="B147" s="413"/>
      <c r="C147" s="413"/>
      <c r="D147" s="413"/>
      <c r="E147" s="413"/>
      <c r="F147" s="413"/>
      <c r="G147" s="413"/>
      <c r="H147" s="413"/>
      <c r="I147" s="413"/>
      <c r="J147" s="413"/>
      <c r="K147" s="413"/>
      <c r="L147" s="413"/>
      <c r="M147" s="413"/>
      <c r="N147" s="413"/>
      <c r="O147" s="413"/>
      <c r="P147" s="413"/>
    </row>
    <row r="148" spans="1:16">
      <c r="A148" s="413"/>
      <c r="B148" s="413"/>
      <c r="C148" s="413"/>
      <c r="D148" s="413"/>
      <c r="E148" s="413"/>
      <c r="F148" s="413"/>
      <c r="G148" s="413"/>
      <c r="H148" s="413"/>
      <c r="I148" s="413"/>
      <c r="J148" s="413"/>
      <c r="K148" s="413"/>
      <c r="L148" s="413"/>
      <c r="M148" s="413"/>
      <c r="N148" s="413"/>
      <c r="O148" s="413"/>
      <c r="P148" s="413"/>
    </row>
    <row r="149" spans="1:16">
      <c r="A149" s="413"/>
      <c r="B149" s="413"/>
      <c r="C149" s="413"/>
      <c r="D149" s="413"/>
      <c r="E149" s="413"/>
      <c r="F149" s="413"/>
      <c r="G149" s="413"/>
      <c r="H149" s="413"/>
      <c r="I149" s="413"/>
      <c r="J149" s="413"/>
      <c r="K149" s="413"/>
      <c r="L149" s="413"/>
      <c r="M149" s="413"/>
      <c r="N149" s="413"/>
      <c r="O149" s="413"/>
      <c r="P149" s="413"/>
    </row>
    <row r="150" spans="1:16">
      <c r="A150" s="413"/>
      <c r="B150" s="413"/>
      <c r="C150" s="413"/>
      <c r="D150" s="413"/>
      <c r="E150" s="413"/>
      <c r="F150" s="413"/>
      <c r="G150" s="413"/>
      <c r="H150" s="413"/>
      <c r="I150" s="413"/>
      <c r="J150" s="413"/>
      <c r="K150" s="413"/>
      <c r="L150" s="413"/>
      <c r="M150" s="413"/>
      <c r="N150" s="413"/>
      <c r="O150" s="413"/>
      <c r="P150" s="413"/>
    </row>
    <row r="151" spans="1:16">
      <c r="A151" s="413"/>
      <c r="B151" s="413"/>
      <c r="C151" s="413"/>
      <c r="D151" s="413"/>
      <c r="E151" s="413"/>
      <c r="F151" s="413"/>
      <c r="G151" s="413"/>
      <c r="H151" s="413"/>
      <c r="I151" s="413"/>
      <c r="J151" s="413"/>
      <c r="K151" s="413"/>
      <c r="L151" s="413"/>
      <c r="M151" s="413"/>
      <c r="N151" s="413"/>
      <c r="O151" s="413"/>
      <c r="P151" s="413"/>
    </row>
    <row r="152" spans="1:16">
      <c r="A152" s="413"/>
      <c r="B152" s="413"/>
      <c r="C152" s="413"/>
      <c r="D152" s="413"/>
      <c r="E152" s="413"/>
      <c r="F152" s="413"/>
      <c r="G152" s="413"/>
      <c r="H152" s="413"/>
      <c r="I152" s="413"/>
      <c r="J152" s="413"/>
      <c r="K152" s="413"/>
      <c r="L152" s="413"/>
      <c r="M152" s="413"/>
      <c r="N152" s="413"/>
      <c r="O152" s="413"/>
      <c r="P152" s="413"/>
    </row>
    <row r="153" spans="1:16">
      <c r="A153" s="413"/>
      <c r="B153" s="413"/>
      <c r="C153" s="413"/>
      <c r="D153" s="413"/>
      <c r="E153" s="413"/>
      <c r="F153" s="413"/>
      <c r="G153" s="413"/>
      <c r="H153" s="413"/>
      <c r="I153" s="413"/>
      <c r="J153" s="413"/>
      <c r="K153" s="413"/>
      <c r="L153" s="413"/>
      <c r="M153" s="413"/>
      <c r="N153" s="413"/>
      <c r="O153" s="413"/>
      <c r="P153" s="413"/>
    </row>
    <row r="154" spans="1:16">
      <c r="A154" s="413"/>
      <c r="B154" s="413"/>
      <c r="C154" s="413"/>
      <c r="D154" s="413"/>
      <c r="E154" s="413"/>
      <c r="F154" s="413"/>
      <c r="G154" s="413"/>
      <c r="H154" s="413"/>
      <c r="I154" s="413"/>
      <c r="J154" s="413"/>
      <c r="K154" s="413"/>
      <c r="L154" s="413"/>
      <c r="M154" s="413"/>
      <c r="N154" s="413"/>
      <c r="O154" s="413"/>
      <c r="P154" s="413"/>
    </row>
    <row r="155" spans="1:16">
      <c r="A155" s="413"/>
      <c r="B155" s="413"/>
      <c r="C155" s="413"/>
      <c r="D155" s="413"/>
      <c r="E155" s="413"/>
      <c r="F155" s="413"/>
      <c r="G155" s="413"/>
      <c r="H155" s="413"/>
      <c r="I155" s="413"/>
      <c r="J155" s="413"/>
      <c r="K155" s="413"/>
      <c r="L155" s="413"/>
      <c r="M155" s="413"/>
      <c r="N155" s="413"/>
      <c r="O155" s="413"/>
      <c r="P155" s="413"/>
    </row>
    <row r="156" spans="1:16">
      <c r="A156" s="413"/>
      <c r="B156" s="413"/>
      <c r="C156" s="413"/>
      <c r="D156" s="413"/>
      <c r="E156" s="413"/>
      <c r="F156" s="413"/>
      <c r="G156" s="413"/>
      <c r="H156" s="413"/>
      <c r="I156" s="413"/>
      <c r="J156" s="413"/>
      <c r="K156" s="413"/>
      <c r="L156" s="413"/>
      <c r="M156" s="413"/>
      <c r="N156" s="413"/>
      <c r="O156" s="413"/>
      <c r="P156" s="413"/>
    </row>
    <row r="157" spans="1:16">
      <c r="A157" s="413"/>
      <c r="B157" s="413"/>
      <c r="C157" s="413"/>
      <c r="D157" s="413"/>
      <c r="E157" s="413"/>
      <c r="F157" s="413"/>
      <c r="G157" s="413"/>
      <c r="H157" s="413"/>
      <c r="I157" s="413"/>
      <c r="J157" s="413"/>
      <c r="K157" s="413"/>
      <c r="L157" s="413"/>
      <c r="M157" s="413"/>
      <c r="N157" s="413"/>
      <c r="O157" s="413"/>
      <c r="P157" s="413"/>
    </row>
    <row r="158" spans="1:16">
      <c r="A158" s="413"/>
      <c r="B158" s="413"/>
      <c r="C158" s="413"/>
      <c r="D158" s="413"/>
      <c r="E158" s="413"/>
      <c r="F158" s="413"/>
      <c r="G158" s="413"/>
      <c r="H158" s="413"/>
      <c r="I158" s="413"/>
      <c r="J158" s="413"/>
      <c r="K158" s="413"/>
      <c r="L158" s="413"/>
      <c r="M158" s="413"/>
      <c r="N158" s="413"/>
      <c r="O158" s="413"/>
      <c r="P158" s="413"/>
    </row>
    <row r="159" spans="1:16">
      <c r="A159" s="413"/>
      <c r="B159" s="413"/>
      <c r="C159" s="413"/>
      <c r="D159" s="413"/>
      <c r="E159" s="413"/>
      <c r="F159" s="413"/>
      <c r="G159" s="413"/>
      <c r="H159" s="413"/>
      <c r="I159" s="413"/>
      <c r="J159" s="413"/>
      <c r="K159" s="413"/>
      <c r="L159" s="413"/>
      <c r="M159" s="413"/>
      <c r="N159" s="413"/>
      <c r="O159" s="413"/>
      <c r="P159" s="413"/>
    </row>
    <row r="160" spans="1:16">
      <c r="A160" s="413"/>
      <c r="B160" s="413"/>
      <c r="C160" s="413"/>
      <c r="D160" s="413"/>
      <c r="E160" s="413"/>
      <c r="F160" s="413"/>
      <c r="G160" s="413"/>
      <c r="H160" s="413"/>
      <c r="I160" s="413"/>
      <c r="J160" s="413"/>
      <c r="K160" s="413"/>
      <c r="L160" s="413"/>
      <c r="M160" s="413"/>
      <c r="N160" s="413"/>
      <c r="O160" s="413"/>
      <c r="P160" s="413"/>
    </row>
    <row r="161" spans="1:16">
      <c r="A161" s="413"/>
      <c r="B161" s="413"/>
      <c r="C161" s="413"/>
      <c r="D161" s="413"/>
      <c r="E161" s="413"/>
      <c r="F161" s="413"/>
      <c r="G161" s="413"/>
      <c r="H161" s="413"/>
      <c r="I161" s="413"/>
      <c r="J161" s="413"/>
      <c r="K161" s="413"/>
      <c r="L161" s="413"/>
      <c r="M161" s="413"/>
      <c r="N161" s="413"/>
      <c r="O161" s="413"/>
      <c r="P161" s="413"/>
    </row>
    <row r="162" spans="1:16">
      <c r="A162" s="413"/>
      <c r="B162" s="413"/>
      <c r="C162" s="413"/>
      <c r="D162" s="413"/>
      <c r="E162" s="413"/>
      <c r="F162" s="413"/>
      <c r="G162" s="413"/>
      <c r="H162" s="413"/>
      <c r="I162" s="413"/>
      <c r="J162" s="413"/>
      <c r="K162" s="413"/>
      <c r="L162" s="413"/>
      <c r="M162" s="413"/>
      <c r="N162" s="413"/>
      <c r="O162" s="413"/>
      <c r="P162" s="413"/>
    </row>
    <row r="163" spans="1:16">
      <c r="A163" s="413"/>
      <c r="B163" s="413"/>
      <c r="C163" s="413"/>
      <c r="D163" s="413"/>
      <c r="E163" s="413"/>
      <c r="F163" s="413"/>
      <c r="G163" s="413"/>
      <c r="H163" s="413"/>
      <c r="I163" s="413"/>
      <c r="J163" s="413"/>
      <c r="K163" s="413"/>
      <c r="L163" s="413"/>
      <c r="M163" s="413"/>
      <c r="N163" s="413"/>
      <c r="O163" s="413"/>
      <c r="P163" s="413"/>
    </row>
    <row r="164" spans="1:16">
      <c r="A164" s="413"/>
      <c r="B164" s="413"/>
      <c r="C164" s="413"/>
      <c r="D164" s="413"/>
      <c r="E164" s="413"/>
      <c r="F164" s="413"/>
      <c r="G164" s="413"/>
      <c r="H164" s="413"/>
      <c r="I164" s="413"/>
      <c r="J164" s="413"/>
      <c r="K164" s="413"/>
      <c r="L164" s="413"/>
      <c r="M164" s="413"/>
      <c r="N164" s="413"/>
      <c r="O164" s="413"/>
      <c r="P164" s="413"/>
    </row>
    <row r="165" spans="1:16">
      <c r="A165" s="413"/>
      <c r="B165" s="413"/>
      <c r="C165" s="413"/>
      <c r="D165" s="413"/>
      <c r="E165" s="413"/>
      <c r="F165" s="413"/>
      <c r="G165" s="413"/>
      <c r="H165" s="413"/>
      <c r="I165" s="413"/>
      <c r="J165" s="413"/>
      <c r="K165" s="413"/>
      <c r="L165" s="413"/>
      <c r="M165" s="413"/>
      <c r="N165" s="413"/>
      <c r="O165" s="413"/>
      <c r="P165" s="413"/>
    </row>
    <row r="166" spans="1:16">
      <c r="A166" s="413"/>
      <c r="B166" s="413"/>
      <c r="C166" s="413"/>
      <c r="D166" s="413"/>
      <c r="E166" s="413"/>
      <c r="F166" s="413"/>
      <c r="G166" s="413"/>
      <c r="H166" s="413"/>
      <c r="I166" s="413"/>
      <c r="J166" s="413"/>
      <c r="K166" s="413"/>
      <c r="L166" s="413"/>
      <c r="M166" s="413"/>
      <c r="N166" s="413"/>
      <c r="O166" s="413"/>
      <c r="P166" s="413"/>
    </row>
    <row r="167" spans="1:16">
      <c r="A167" s="413"/>
      <c r="B167" s="413"/>
      <c r="C167" s="413"/>
      <c r="D167" s="413"/>
      <c r="E167" s="413"/>
      <c r="F167" s="413"/>
      <c r="G167" s="413"/>
      <c r="H167" s="413"/>
      <c r="I167" s="413"/>
      <c r="J167" s="413"/>
      <c r="K167" s="413"/>
      <c r="L167" s="413"/>
      <c r="M167" s="413"/>
      <c r="N167" s="413"/>
      <c r="O167" s="413"/>
      <c r="P167" s="413"/>
    </row>
    <row r="168" spans="1:16">
      <c r="A168" s="413"/>
      <c r="B168" s="413"/>
      <c r="C168" s="413"/>
      <c r="D168" s="413"/>
      <c r="E168" s="413"/>
      <c r="F168" s="413"/>
      <c r="G168" s="413"/>
      <c r="H168" s="413"/>
      <c r="I168" s="413"/>
      <c r="J168" s="413"/>
      <c r="K168" s="413"/>
      <c r="L168" s="413"/>
      <c r="M168" s="413"/>
      <c r="N168" s="413"/>
      <c r="O168" s="413"/>
      <c r="P168" s="413"/>
    </row>
    <row r="169" spans="1:16">
      <c r="A169" s="413"/>
      <c r="B169" s="413"/>
      <c r="C169" s="413"/>
      <c r="D169" s="413"/>
      <c r="E169" s="413"/>
      <c r="F169" s="413"/>
      <c r="G169" s="413"/>
      <c r="H169" s="413"/>
      <c r="I169" s="413"/>
      <c r="J169" s="413"/>
      <c r="K169" s="413"/>
      <c r="L169" s="413"/>
      <c r="M169" s="413"/>
      <c r="N169" s="413"/>
      <c r="O169" s="413"/>
      <c r="P169" s="413"/>
    </row>
    <row r="170" spans="1:16">
      <c r="A170" s="413"/>
      <c r="B170" s="413"/>
      <c r="C170" s="413"/>
      <c r="D170" s="413"/>
      <c r="E170" s="413"/>
      <c r="F170" s="413"/>
      <c r="G170" s="413"/>
      <c r="H170" s="413"/>
      <c r="I170" s="413"/>
      <c r="J170" s="413"/>
      <c r="K170" s="413"/>
      <c r="L170" s="413"/>
      <c r="M170" s="413"/>
      <c r="N170" s="413"/>
      <c r="O170" s="413"/>
      <c r="P170" s="413"/>
    </row>
    <row r="171" spans="1:16">
      <c r="A171" s="413"/>
      <c r="B171" s="413"/>
      <c r="C171" s="413"/>
      <c r="D171" s="413"/>
      <c r="E171" s="413"/>
      <c r="F171" s="413"/>
      <c r="G171" s="413"/>
      <c r="H171" s="413"/>
      <c r="I171" s="413"/>
      <c r="J171" s="413"/>
      <c r="K171" s="413"/>
      <c r="L171" s="413"/>
      <c r="M171" s="413"/>
      <c r="N171" s="413"/>
      <c r="O171" s="413"/>
      <c r="P171" s="413"/>
    </row>
    <row r="172" spans="1:16">
      <c r="A172" s="413"/>
      <c r="B172" s="413"/>
      <c r="C172" s="413"/>
      <c r="D172" s="413"/>
      <c r="E172" s="413"/>
      <c r="F172" s="413"/>
      <c r="G172" s="413"/>
      <c r="H172" s="413"/>
      <c r="I172" s="413"/>
      <c r="J172" s="413"/>
      <c r="K172" s="413"/>
      <c r="L172" s="413"/>
      <c r="M172" s="413"/>
      <c r="N172" s="413"/>
      <c r="O172" s="413"/>
      <c r="P172" s="413"/>
    </row>
    <row r="173" spans="1:16">
      <c r="A173" s="413"/>
      <c r="B173" s="413"/>
      <c r="C173" s="413"/>
      <c r="D173" s="413"/>
      <c r="E173" s="413"/>
      <c r="F173" s="413"/>
      <c r="G173" s="413"/>
      <c r="H173" s="413"/>
      <c r="I173" s="413"/>
      <c r="J173" s="413"/>
      <c r="K173" s="413"/>
      <c r="L173" s="413"/>
      <c r="M173" s="413"/>
      <c r="N173" s="413"/>
      <c r="O173" s="413"/>
      <c r="P173" s="413"/>
    </row>
    <row r="174" spans="1:16">
      <c r="A174" s="413"/>
      <c r="B174" s="413"/>
      <c r="C174" s="413"/>
      <c r="D174" s="413"/>
      <c r="E174" s="413"/>
      <c r="F174" s="413"/>
      <c r="G174" s="413"/>
      <c r="H174" s="413"/>
      <c r="I174" s="413"/>
      <c r="J174" s="413"/>
      <c r="K174" s="413"/>
      <c r="L174" s="413"/>
      <c r="M174" s="413"/>
      <c r="N174" s="413"/>
      <c r="O174" s="413"/>
      <c r="P174" s="413"/>
    </row>
    <row r="175" spans="1:16">
      <c r="A175" s="413"/>
      <c r="B175" s="413"/>
      <c r="C175" s="413"/>
      <c r="D175" s="413"/>
      <c r="E175" s="413"/>
      <c r="F175" s="413"/>
      <c r="G175" s="413"/>
      <c r="H175" s="413"/>
      <c r="I175" s="413"/>
      <c r="J175" s="413"/>
      <c r="K175" s="413"/>
      <c r="L175" s="413"/>
      <c r="M175" s="413"/>
      <c r="N175" s="413"/>
      <c r="O175" s="413"/>
      <c r="P175" s="413"/>
    </row>
    <row r="176" spans="1:16">
      <c r="A176" s="413"/>
      <c r="B176" s="413"/>
      <c r="C176" s="413"/>
      <c r="D176" s="413"/>
      <c r="E176" s="413"/>
      <c r="F176" s="413"/>
      <c r="G176" s="413"/>
      <c r="H176" s="413"/>
      <c r="I176" s="413"/>
      <c r="J176" s="413"/>
      <c r="K176" s="413"/>
      <c r="L176" s="413"/>
      <c r="M176" s="413"/>
      <c r="N176" s="413"/>
      <c r="O176" s="413"/>
      <c r="P176" s="413"/>
    </row>
    <row r="177" spans="1:16">
      <c r="A177" s="413"/>
      <c r="B177" s="413"/>
      <c r="C177" s="413"/>
      <c r="D177" s="413"/>
      <c r="E177" s="413"/>
      <c r="F177" s="413"/>
      <c r="G177" s="413"/>
      <c r="H177" s="413"/>
      <c r="I177" s="413"/>
      <c r="J177" s="413"/>
      <c r="K177" s="413"/>
      <c r="L177" s="413"/>
      <c r="M177" s="413"/>
      <c r="N177" s="413"/>
      <c r="O177" s="413"/>
      <c r="P177" s="413"/>
    </row>
    <row r="178" spans="1:16">
      <c r="A178" s="413"/>
      <c r="B178" s="413"/>
      <c r="C178" s="413"/>
      <c r="D178" s="413"/>
      <c r="E178" s="413"/>
      <c r="F178" s="413"/>
      <c r="G178" s="413"/>
      <c r="H178" s="413"/>
      <c r="I178" s="413"/>
      <c r="J178" s="413"/>
      <c r="K178" s="413"/>
      <c r="L178" s="413"/>
      <c r="M178" s="413"/>
      <c r="N178" s="413"/>
      <c r="O178" s="413"/>
      <c r="P178" s="413"/>
    </row>
    <row r="179" spans="1:16">
      <c r="A179" s="413"/>
      <c r="B179" s="413"/>
      <c r="C179" s="413"/>
      <c r="D179" s="413"/>
      <c r="E179" s="413"/>
      <c r="F179" s="413"/>
      <c r="G179" s="413"/>
      <c r="H179" s="413"/>
      <c r="I179" s="413"/>
      <c r="J179" s="413"/>
      <c r="K179" s="413"/>
      <c r="L179" s="413"/>
      <c r="M179" s="413"/>
      <c r="N179" s="413"/>
      <c r="O179" s="413"/>
      <c r="P179" s="413"/>
    </row>
    <row r="180" spans="1:16">
      <c r="A180" s="413"/>
      <c r="B180" s="413"/>
      <c r="C180" s="413"/>
      <c r="D180" s="413"/>
      <c r="E180" s="413"/>
      <c r="F180" s="413"/>
      <c r="G180" s="413"/>
      <c r="H180" s="413"/>
      <c r="I180" s="413"/>
      <c r="J180" s="413"/>
      <c r="K180" s="413"/>
      <c r="L180" s="413"/>
      <c r="M180" s="413"/>
      <c r="N180" s="413"/>
      <c r="O180" s="413"/>
      <c r="P180" s="413"/>
    </row>
    <row r="181" spans="1:16">
      <c r="A181" s="413"/>
      <c r="B181" s="413"/>
      <c r="C181" s="413"/>
      <c r="D181" s="413"/>
      <c r="E181" s="413"/>
      <c r="F181" s="413"/>
      <c r="G181" s="413"/>
      <c r="H181" s="413"/>
      <c r="I181" s="413"/>
      <c r="J181" s="413"/>
      <c r="K181" s="413"/>
      <c r="L181" s="413"/>
      <c r="M181" s="413"/>
      <c r="N181" s="413"/>
      <c r="O181" s="413"/>
      <c r="P181" s="413"/>
    </row>
    <row r="182" spans="1:16">
      <c r="A182" s="413"/>
      <c r="B182" s="413"/>
      <c r="C182" s="413"/>
      <c r="D182" s="413"/>
      <c r="E182" s="413"/>
      <c r="F182" s="413"/>
      <c r="G182" s="413"/>
      <c r="H182" s="413"/>
      <c r="I182" s="413"/>
      <c r="J182" s="413"/>
      <c r="K182" s="413"/>
      <c r="L182" s="413"/>
      <c r="M182" s="413"/>
      <c r="N182" s="413"/>
      <c r="O182" s="413"/>
      <c r="P182" s="413"/>
    </row>
    <row r="183" spans="1:16">
      <c r="A183" s="413"/>
      <c r="B183" s="413"/>
      <c r="C183" s="413"/>
      <c r="D183" s="413"/>
      <c r="E183" s="413"/>
      <c r="F183" s="413"/>
      <c r="G183" s="413"/>
      <c r="H183" s="413"/>
      <c r="I183" s="413"/>
      <c r="J183" s="413"/>
      <c r="K183" s="413"/>
      <c r="L183" s="413"/>
      <c r="M183" s="413"/>
      <c r="N183" s="413"/>
      <c r="O183" s="413"/>
      <c r="P183" s="413"/>
    </row>
    <row r="184" spans="1:16">
      <c r="A184" s="413"/>
      <c r="B184" s="413"/>
      <c r="C184" s="413"/>
      <c r="D184" s="413"/>
      <c r="E184" s="413"/>
      <c r="F184" s="413"/>
      <c r="G184" s="413"/>
      <c r="H184" s="413"/>
      <c r="I184" s="413"/>
      <c r="J184" s="413"/>
      <c r="K184" s="413"/>
      <c r="L184" s="413"/>
      <c r="M184" s="413"/>
      <c r="N184" s="413"/>
      <c r="O184" s="413"/>
      <c r="P184" s="413"/>
    </row>
    <row r="185" spans="1:16">
      <c r="A185" s="413"/>
      <c r="B185" s="413"/>
      <c r="C185" s="413"/>
      <c r="D185" s="413"/>
      <c r="E185" s="413"/>
      <c r="F185" s="413"/>
      <c r="G185" s="413"/>
      <c r="H185" s="413"/>
      <c r="I185" s="413"/>
      <c r="J185" s="413"/>
      <c r="K185" s="413"/>
      <c r="L185" s="413"/>
      <c r="M185" s="413"/>
      <c r="N185" s="413"/>
      <c r="O185" s="413"/>
      <c r="P185" s="413"/>
    </row>
    <row r="186" spans="1:16">
      <c r="A186" s="413"/>
      <c r="B186" s="413"/>
      <c r="C186" s="413"/>
      <c r="D186" s="413"/>
      <c r="E186" s="413"/>
      <c r="F186" s="413"/>
      <c r="G186" s="413"/>
      <c r="H186" s="413"/>
      <c r="I186" s="413"/>
      <c r="J186" s="413"/>
      <c r="K186" s="413"/>
      <c r="L186" s="413"/>
      <c r="M186" s="413"/>
      <c r="N186" s="413"/>
      <c r="O186" s="413"/>
      <c r="P186" s="413"/>
    </row>
    <row r="187" spans="1:16">
      <c r="A187" s="413"/>
      <c r="B187" s="413"/>
      <c r="C187" s="413"/>
      <c r="D187" s="413"/>
      <c r="E187" s="413"/>
      <c r="F187" s="413"/>
      <c r="G187" s="413"/>
      <c r="H187" s="413"/>
      <c r="I187" s="413"/>
      <c r="J187" s="413"/>
      <c r="K187" s="413"/>
      <c r="L187" s="413"/>
      <c r="M187" s="413"/>
      <c r="N187" s="413"/>
      <c r="O187" s="413"/>
      <c r="P187" s="413"/>
    </row>
    <row r="188" spans="1:16">
      <c r="A188" s="413"/>
      <c r="B188" s="413"/>
      <c r="C188" s="413"/>
      <c r="D188" s="413"/>
      <c r="E188" s="413"/>
      <c r="F188" s="413"/>
      <c r="G188" s="413"/>
      <c r="H188" s="413"/>
      <c r="I188" s="413"/>
      <c r="J188" s="413"/>
      <c r="K188" s="413"/>
      <c r="L188" s="413"/>
      <c r="M188" s="413"/>
      <c r="N188" s="413"/>
      <c r="O188" s="413"/>
      <c r="P188" s="413"/>
    </row>
    <row r="189" spans="1:16">
      <c r="A189" s="413"/>
      <c r="B189" s="413"/>
      <c r="C189" s="413"/>
      <c r="D189" s="413"/>
      <c r="E189" s="413"/>
      <c r="F189" s="413"/>
      <c r="G189" s="413"/>
      <c r="H189" s="413"/>
      <c r="I189" s="413"/>
      <c r="J189" s="413"/>
      <c r="K189" s="413"/>
      <c r="L189" s="413"/>
      <c r="M189" s="413"/>
      <c r="N189" s="413"/>
      <c r="O189" s="413"/>
      <c r="P189" s="413"/>
    </row>
    <row r="190" spans="1:16">
      <c r="A190" s="413"/>
      <c r="B190" s="413"/>
      <c r="C190" s="413"/>
      <c r="D190" s="413"/>
      <c r="E190" s="413"/>
      <c r="F190" s="413"/>
      <c r="G190" s="413"/>
      <c r="H190" s="413"/>
      <c r="I190" s="413"/>
      <c r="J190" s="413"/>
      <c r="K190" s="413"/>
      <c r="L190" s="413"/>
      <c r="M190" s="413"/>
      <c r="N190" s="413"/>
      <c r="O190" s="413"/>
      <c r="P190" s="413"/>
    </row>
    <row r="191" spans="1:16">
      <c r="A191" s="413"/>
      <c r="B191" s="413"/>
      <c r="C191" s="413"/>
      <c r="D191" s="413"/>
      <c r="E191" s="413"/>
      <c r="F191" s="413"/>
      <c r="G191" s="413"/>
      <c r="H191" s="413"/>
      <c r="I191" s="413"/>
      <c r="J191" s="413"/>
      <c r="K191" s="413"/>
      <c r="L191" s="413"/>
      <c r="M191" s="413"/>
      <c r="N191" s="413"/>
      <c r="O191" s="413"/>
      <c r="P191" s="413"/>
    </row>
    <row r="192" spans="1:16">
      <c r="A192" s="413"/>
      <c r="B192" s="413"/>
      <c r="C192" s="413"/>
      <c r="D192" s="413"/>
      <c r="E192" s="413"/>
      <c r="F192" s="413"/>
      <c r="G192" s="413"/>
      <c r="H192" s="413"/>
      <c r="I192" s="413"/>
      <c r="J192" s="413"/>
      <c r="K192" s="413"/>
      <c r="L192" s="413"/>
      <c r="M192" s="413"/>
      <c r="N192" s="413"/>
      <c r="O192" s="413"/>
      <c r="P192" s="413"/>
    </row>
    <row r="193" spans="1:16">
      <c r="A193" s="413"/>
      <c r="B193" s="413"/>
      <c r="C193" s="413"/>
      <c r="D193" s="413"/>
      <c r="E193" s="413"/>
      <c r="F193" s="413"/>
      <c r="G193" s="413"/>
      <c r="H193" s="413"/>
      <c r="I193" s="413"/>
      <c r="J193" s="413"/>
      <c r="K193" s="413"/>
      <c r="L193" s="413"/>
      <c r="M193" s="413"/>
      <c r="N193" s="413"/>
      <c r="O193" s="413"/>
      <c r="P193" s="413"/>
    </row>
    <row r="194" spans="1:16">
      <c r="A194" s="413"/>
      <c r="B194" s="413"/>
      <c r="C194" s="413"/>
      <c r="D194" s="413"/>
      <c r="E194" s="413"/>
      <c r="F194" s="413"/>
      <c r="G194" s="413"/>
      <c r="H194" s="413"/>
      <c r="I194" s="413"/>
      <c r="J194" s="413"/>
      <c r="K194" s="413"/>
      <c r="L194" s="413"/>
      <c r="M194" s="413"/>
      <c r="N194" s="413"/>
      <c r="O194" s="413"/>
      <c r="P194" s="413"/>
    </row>
    <row r="195" spans="1:16">
      <c r="A195" s="413"/>
      <c r="B195" s="413"/>
      <c r="C195" s="413"/>
      <c r="D195" s="413"/>
      <c r="E195" s="413"/>
      <c r="F195" s="413"/>
      <c r="G195" s="413"/>
      <c r="H195" s="413"/>
      <c r="I195" s="413"/>
      <c r="J195" s="413"/>
      <c r="K195" s="413"/>
      <c r="L195" s="413"/>
      <c r="M195" s="413"/>
      <c r="N195" s="413"/>
      <c r="O195" s="413"/>
      <c r="P195" s="413"/>
    </row>
    <row r="196" spans="1:16">
      <c r="A196" s="413"/>
      <c r="B196" s="413"/>
      <c r="C196" s="413"/>
      <c r="D196" s="413"/>
      <c r="E196" s="413"/>
      <c r="F196" s="413"/>
      <c r="G196" s="413"/>
      <c r="H196" s="413"/>
      <c r="I196" s="413"/>
      <c r="J196" s="413"/>
      <c r="K196" s="413"/>
      <c r="L196" s="413"/>
      <c r="M196" s="413"/>
      <c r="N196" s="413"/>
      <c r="O196" s="413"/>
      <c r="P196" s="413"/>
    </row>
    <row r="197" spans="1:16">
      <c r="A197" s="413"/>
      <c r="B197" s="413"/>
      <c r="C197" s="413"/>
      <c r="D197" s="413"/>
      <c r="E197" s="413"/>
      <c r="F197" s="413"/>
      <c r="G197" s="413"/>
      <c r="H197" s="413"/>
      <c r="I197" s="413"/>
      <c r="J197" s="413"/>
      <c r="K197" s="413"/>
      <c r="L197" s="413"/>
      <c r="M197" s="413"/>
      <c r="N197" s="413"/>
      <c r="O197" s="413"/>
      <c r="P197" s="413"/>
    </row>
    <row r="198" spans="1:16">
      <c r="A198" s="413"/>
      <c r="B198" s="413"/>
      <c r="C198" s="413"/>
      <c r="D198" s="413"/>
      <c r="E198" s="413"/>
      <c r="F198" s="413"/>
      <c r="G198" s="413"/>
      <c r="H198" s="413"/>
      <c r="I198" s="413"/>
      <c r="J198" s="413"/>
      <c r="K198" s="413"/>
      <c r="L198" s="413"/>
      <c r="M198" s="413"/>
      <c r="N198" s="413"/>
      <c r="O198" s="413"/>
      <c r="P198" s="413"/>
    </row>
    <row r="199" spans="1:16">
      <c r="A199" s="413"/>
      <c r="B199" s="413"/>
      <c r="C199" s="413"/>
      <c r="D199" s="413"/>
      <c r="E199" s="413"/>
      <c r="F199" s="413"/>
      <c r="G199" s="413"/>
      <c r="H199" s="413"/>
      <c r="I199" s="413"/>
      <c r="J199" s="413"/>
      <c r="K199" s="413"/>
      <c r="L199" s="413"/>
      <c r="M199" s="413"/>
      <c r="N199" s="413"/>
      <c r="O199" s="413"/>
      <c r="P199" s="413"/>
    </row>
    <row r="200" spans="1:16">
      <c r="A200" s="413"/>
      <c r="B200" s="413"/>
      <c r="C200" s="413"/>
      <c r="D200" s="413"/>
      <c r="E200" s="413"/>
      <c r="F200" s="413"/>
      <c r="G200" s="413"/>
      <c r="H200" s="413"/>
      <c r="I200" s="413"/>
      <c r="J200" s="413"/>
      <c r="K200" s="413"/>
      <c r="L200" s="413"/>
      <c r="M200" s="413"/>
      <c r="N200" s="413"/>
      <c r="O200" s="413"/>
      <c r="P200" s="413"/>
    </row>
    <row r="201" spans="1:16">
      <c r="A201" s="413"/>
      <c r="B201" s="413"/>
      <c r="C201" s="413"/>
      <c r="D201" s="413"/>
      <c r="E201" s="413"/>
      <c r="F201" s="413"/>
      <c r="G201" s="413"/>
      <c r="H201" s="413"/>
      <c r="I201" s="413"/>
      <c r="J201" s="413"/>
      <c r="K201" s="413"/>
      <c r="L201" s="413"/>
      <c r="M201" s="413"/>
      <c r="N201" s="413"/>
      <c r="O201" s="413"/>
      <c r="P201" s="413"/>
    </row>
    <row r="202" spans="1:16">
      <c r="A202" s="413"/>
      <c r="B202" s="413"/>
      <c r="C202" s="413"/>
      <c r="D202" s="413"/>
      <c r="E202" s="413"/>
      <c r="F202" s="413"/>
      <c r="G202" s="413"/>
      <c r="H202" s="413"/>
      <c r="I202" s="413"/>
      <c r="J202" s="413"/>
      <c r="K202" s="413"/>
      <c r="L202" s="413"/>
      <c r="M202" s="413"/>
      <c r="N202" s="413"/>
      <c r="O202" s="413"/>
      <c r="P202" s="413"/>
    </row>
    <row r="203" spans="1:16">
      <c r="A203" s="413"/>
      <c r="B203" s="413"/>
      <c r="C203" s="413"/>
      <c r="D203" s="413"/>
      <c r="E203" s="413"/>
      <c r="F203" s="413"/>
      <c r="G203" s="413"/>
      <c r="H203" s="413"/>
      <c r="I203" s="413"/>
      <c r="J203" s="413"/>
      <c r="K203" s="413"/>
      <c r="L203" s="413"/>
      <c r="M203" s="413"/>
      <c r="N203" s="413"/>
      <c r="O203" s="413"/>
      <c r="P203" s="413"/>
    </row>
    <row r="204" spans="1:16">
      <c r="A204" s="413"/>
      <c r="B204" s="413"/>
      <c r="C204" s="413"/>
      <c r="D204" s="413"/>
      <c r="E204" s="413"/>
      <c r="F204" s="413"/>
      <c r="G204" s="413"/>
      <c r="H204" s="413"/>
      <c r="I204" s="413"/>
      <c r="J204" s="413"/>
      <c r="K204" s="413"/>
      <c r="L204" s="413"/>
      <c r="M204" s="413"/>
      <c r="N204" s="413"/>
      <c r="O204" s="413"/>
      <c r="P204" s="413"/>
    </row>
    <row r="205" spans="1:16">
      <c r="A205" s="413"/>
      <c r="B205" s="413"/>
      <c r="C205" s="413"/>
      <c r="D205" s="413"/>
      <c r="E205" s="413"/>
      <c r="F205" s="413"/>
      <c r="G205" s="413"/>
      <c r="H205" s="413"/>
      <c r="I205" s="413"/>
      <c r="J205" s="413"/>
      <c r="K205" s="413"/>
      <c r="L205" s="413"/>
      <c r="M205" s="413"/>
      <c r="N205" s="413"/>
      <c r="O205" s="413"/>
      <c r="P205" s="413"/>
    </row>
    <row r="206" spans="1:16">
      <c r="A206" s="413"/>
      <c r="B206" s="413"/>
      <c r="C206" s="413"/>
      <c r="D206" s="413"/>
      <c r="E206" s="413"/>
      <c r="F206" s="413"/>
      <c r="G206" s="413"/>
      <c r="H206" s="413"/>
      <c r="I206" s="413"/>
      <c r="J206" s="413"/>
      <c r="K206" s="413"/>
      <c r="L206" s="413"/>
      <c r="M206" s="413"/>
      <c r="N206" s="413"/>
      <c r="O206" s="413"/>
      <c r="P206" s="413"/>
    </row>
    <row r="207" spans="1:16">
      <c r="A207" s="413"/>
      <c r="B207" s="413"/>
      <c r="C207" s="413"/>
      <c r="D207" s="413"/>
      <c r="E207" s="413"/>
      <c r="F207" s="413"/>
      <c r="G207" s="413"/>
      <c r="H207" s="413"/>
      <c r="I207" s="413"/>
      <c r="J207" s="413"/>
      <c r="K207" s="413"/>
      <c r="L207" s="413"/>
      <c r="M207" s="413"/>
      <c r="N207" s="413"/>
      <c r="O207" s="413"/>
      <c r="P207" s="413"/>
    </row>
    <row r="208" spans="1:16">
      <c r="A208" s="413"/>
      <c r="B208" s="413"/>
      <c r="C208" s="413"/>
      <c r="D208" s="413"/>
      <c r="E208" s="413"/>
      <c r="F208" s="413"/>
      <c r="G208" s="413"/>
      <c r="H208" s="413"/>
      <c r="I208" s="413"/>
      <c r="J208" s="413"/>
      <c r="K208" s="413"/>
      <c r="L208" s="413"/>
      <c r="M208" s="413"/>
      <c r="N208" s="413"/>
      <c r="O208" s="413"/>
      <c r="P208" s="413"/>
    </row>
    <row r="209" spans="1:16">
      <c r="A209" s="413"/>
      <c r="B209" s="413"/>
      <c r="C209" s="413"/>
      <c r="D209" s="413"/>
      <c r="E209" s="413"/>
      <c r="F209" s="413"/>
      <c r="G209" s="413"/>
      <c r="H209" s="413"/>
      <c r="I209" s="413"/>
      <c r="J209" s="413"/>
      <c r="K209" s="413"/>
      <c r="L209" s="413"/>
      <c r="M209" s="413"/>
      <c r="N209" s="413"/>
      <c r="O209" s="413"/>
      <c r="P209" s="413"/>
    </row>
    <row r="210" spans="1:16">
      <c r="A210" s="413"/>
      <c r="B210" s="413"/>
      <c r="C210" s="413"/>
      <c r="D210" s="413"/>
      <c r="E210" s="413"/>
      <c r="F210" s="413"/>
      <c r="G210" s="413"/>
      <c r="H210" s="413"/>
      <c r="I210" s="413"/>
      <c r="J210" s="413"/>
      <c r="K210" s="413"/>
      <c r="L210" s="413"/>
      <c r="M210" s="413"/>
      <c r="N210" s="413"/>
      <c r="O210" s="413"/>
      <c r="P210" s="413"/>
    </row>
    <row r="211" spans="1:16">
      <c r="A211" s="413"/>
      <c r="B211" s="413"/>
      <c r="C211" s="413"/>
      <c r="D211" s="413"/>
      <c r="E211" s="413"/>
      <c r="F211" s="413"/>
      <c r="G211" s="413"/>
      <c r="H211" s="413"/>
      <c r="I211" s="413"/>
      <c r="J211" s="413"/>
      <c r="K211" s="413"/>
      <c r="L211" s="413"/>
      <c r="M211" s="413"/>
      <c r="N211" s="413"/>
      <c r="O211" s="413"/>
      <c r="P211" s="413"/>
    </row>
    <row r="212" spans="1:16">
      <c r="A212" s="413"/>
      <c r="B212" s="413"/>
      <c r="C212" s="413"/>
      <c r="D212" s="413"/>
      <c r="E212" s="413"/>
      <c r="F212" s="413"/>
      <c r="G212" s="413"/>
      <c r="H212" s="413"/>
      <c r="I212" s="413"/>
      <c r="J212" s="413"/>
      <c r="K212" s="413"/>
      <c r="L212" s="413"/>
      <c r="M212" s="413"/>
      <c r="N212" s="413"/>
      <c r="O212" s="413"/>
      <c r="P212" s="413"/>
    </row>
    <row r="213" spans="1:16">
      <c r="A213" s="408"/>
      <c r="B213" s="409"/>
      <c r="C213" s="409"/>
      <c r="D213" s="409"/>
      <c r="E213" s="409"/>
      <c r="F213" s="409"/>
    </row>
    <row r="214" spans="1:16">
      <c r="A214" s="408"/>
      <c r="B214" s="409"/>
      <c r="C214" s="409"/>
      <c r="D214" s="409"/>
      <c r="E214" s="409"/>
      <c r="F214" s="409"/>
    </row>
    <row r="215" spans="1:16">
      <c r="A215" s="408"/>
      <c r="B215" s="409"/>
      <c r="C215" s="409"/>
      <c r="D215" s="409"/>
      <c r="E215" s="409"/>
      <c r="F215" s="409"/>
    </row>
    <row r="216" spans="1:16">
      <c r="A216" s="408"/>
      <c r="B216" s="409"/>
      <c r="C216" s="409"/>
      <c r="D216" s="409"/>
      <c r="E216" s="409"/>
      <c r="F216" s="409"/>
    </row>
    <row r="217" spans="1:16">
      <c r="A217" s="408"/>
      <c r="B217" s="409"/>
      <c r="C217" s="409"/>
      <c r="D217" s="409"/>
      <c r="E217" s="409"/>
      <c r="F217" s="409"/>
    </row>
    <row r="218" spans="1:16">
      <c r="A218" s="408"/>
      <c r="B218" s="409"/>
      <c r="C218" s="409"/>
      <c r="D218" s="409"/>
      <c r="E218" s="409"/>
      <c r="F218" s="409"/>
    </row>
    <row r="219" spans="1:16">
      <c r="A219" s="408"/>
      <c r="B219" s="409"/>
      <c r="C219" s="409"/>
      <c r="D219" s="409"/>
      <c r="E219" s="409"/>
      <c r="F219" s="409"/>
    </row>
    <row r="220" spans="1:16">
      <c r="A220" s="408"/>
      <c r="B220" s="409"/>
      <c r="C220" s="409"/>
      <c r="D220" s="409"/>
      <c r="E220" s="409"/>
      <c r="F220" s="409"/>
    </row>
    <row r="221" spans="1:16">
      <c r="A221" s="408"/>
      <c r="B221" s="409"/>
      <c r="C221" s="409"/>
      <c r="D221" s="409"/>
      <c r="E221" s="409"/>
      <c r="F221" s="409"/>
    </row>
    <row r="222" spans="1:16">
      <c r="A222" s="408"/>
      <c r="B222" s="409"/>
      <c r="C222" s="409"/>
      <c r="D222" s="409"/>
      <c r="E222" s="409"/>
      <c r="F222" s="409"/>
    </row>
    <row r="223" spans="1:16">
      <c r="A223" s="408"/>
      <c r="B223" s="409"/>
      <c r="C223" s="409"/>
      <c r="D223" s="409"/>
      <c r="E223" s="409"/>
      <c r="F223" s="409"/>
    </row>
    <row r="224" spans="1:16">
      <c r="A224" s="408"/>
      <c r="B224" s="409"/>
      <c r="C224" s="409"/>
      <c r="D224" s="409"/>
      <c r="E224" s="409"/>
      <c r="F224" s="409"/>
    </row>
    <row r="225" spans="1:6">
      <c r="A225" s="408"/>
      <c r="B225" s="409"/>
      <c r="C225" s="409"/>
      <c r="D225" s="409"/>
      <c r="E225" s="409"/>
      <c r="F225" s="409"/>
    </row>
    <row r="226" spans="1:6">
      <c r="A226" s="408"/>
      <c r="B226" s="409"/>
      <c r="C226" s="409"/>
      <c r="D226" s="409"/>
      <c r="E226" s="409"/>
      <c r="F226" s="409"/>
    </row>
    <row r="227" spans="1:6">
      <c r="A227" s="408"/>
      <c r="B227" s="409"/>
      <c r="C227" s="409"/>
      <c r="D227" s="409"/>
      <c r="E227" s="409"/>
      <c r="F227" s="409"/>
    </row>
    <row r="228" spans="1:6">
      <c r="A228" s="408"/>
      <c r="B228" s="409"/>
      <c r="C228" s="409"/>
      <c r="D228" s="409"/>
      <c r="E228" s="409"/>
      <c r="F228" s="409"/>
    </row>
    <row r="229" spans="1:6">
      <c r="A229" s="408"/>
      <c r="B229" s="409"/>
      <c r="C229" s="409"/>
      <c r="D229" s="409"/>
      <c r="E229" s="409"/>
      <c r="F229" s="409"/>
    </row>
    <row r="230" spans="1:6">
      <c r="A230" s="408"/>
      <c r="B230" s="409"/>
      <c r="C230" s="409"/>
      <c r="D230" s="409"/>
      <c r="E230" s="409"/>
      <c r="F230" s="409"/>
    </row>
    <row r="231" spans="1:6">
      <c r="A231" s="408"/>
      <c r="B231" s="409"/>
      <c r="C231" s="409"/>
      <c r="D231" s="409"/>
      <c r="E231" s="409"/>
      <c r="F231" s="409"/>
    </row>
    <row r="232" spans="1:6">
      <c r="A232" s="408"/>
      <c r="B232" s="409"/>
      <c r="C232" s="409"/>
      <c r="D232" s="409"/>
      <c r="E232" s="409"/>
      <c r="F232" s="409"/>
    </row>
    <row r="233" spans="1:6">
      <c r="A233" s="408"/>
      <c r="B233" s="409"/>
      <c r="C233" s="409"/>
      <c r="D233" s="409"/>
      <c r="E233" s="409"/>
      <c r="F233" s="409"/>
    </row>
    <row r="234" spans="1:6">
      <c r="A234" s="408"/>
      <c r="B234" s="409"/>
      <c r="C234" s="409"/>
      <c r="D234" s="409"/>
      <c r="E234" s="409"/>
      <c r="F234" s="409"/>
    </row>
    <row r="235" spans="1:6">
      <c r="A235" s="408"/>
      <c r="B235" s="409"/>
      <c r="C235" s="409"/>
      <c r="D235" s="409"/>
      <c r="E235" s="409"/>
      <c r="F235" s="409"/>
    </row>
    <row r="236" spans="1:6">
      <c r="A236" s="408"/>
      <c r="B236" s="409"/>
      <c r="C236" s="409"/>
      <c r="D236" s="409"/>
      <c r="E236" s="409"/>
      <c r="F236" s="409"/>
    </row>
    <row r="237" spans="1:6">
      <c r="A237" s="408"/>
      <c r="B237" s="409"/>
      <c r="C237" s="409"/>
      <c r="D237" s="409"/>
      <c r="E237" s="409"/>
      <c r="F237" s="409"/>
    </row>
    <row r="238" spans="1:6">
      <c r="A238" s="408"/>
      <c r="B238" s="409"/>
      <c r="C238" s="409"/>
      <c r="D238" s="409"/>
      <c r="E238" s="409"/>
      <c r="F238" s="409"/>
    </row>
    <row r="239" spans="1:6">
      <c r="A239" s="408"/>
      <c r="B239" s="409"/>
      <c r="C239" s="409"/>
      <c r="D239" s="409"/>
      <c r="E239" s="409"/>
      <c r="F239" s="409"/>
    </row>
    <row r="240" spans="1:6">
      <c r="A240" s="408"/>
      <c r="B240" s="409"/>
      <c r="C240" s="409"/>
      <c r="D240" s="409"/>
      <c r="E240" s="409"/>
      <c r="F240" s="409"/>
    </row>
    <row r="241" spans="1:6">
      <c r="A241" s="408"/>
      <c r="B241" s="409"/>
      <c r="C241" s="409"/>
      <c r="D241" s="409"/>
      <c r="E241" s="409"/>
      <c r="F241" s="409"/>
    </row>
    <row r="242" spans="1:6">
      <c r="A242" s="408"/>
      <c r="B242" s="409"/>
      <c r="C242" s="409"/>
      <c r="D242" s="409"/>
      <c r="E242" s="409"/>
      <c r="F242" s="409"/>
    </row>
    <row r="243" spans="1:6">
      <c r="A243" s="408"/>
      <c r="B243" s="409"/>
      <c r="C243" s="409"/>
      <c r="D243" s="409"/>
      <c r="E243" s="409"/>
      <c r="F243" s="409"/>
    </row>
    <row r="244" spans="1:6">
      <c r="A244" s="408"/>
      <c r="B244" s="409"/>
      <c r="C244" s="409"/>
      <c r="D244" s="409"/>
      <c r="E244" s="409"/>
      <c r="F244" s="409"/>
    </row>
    <row r="245" spans="1:6">
      <c r="A245" s="408"/>
      <c r="B245" s="409"/>
      <c r="C245" s="409"/>
      <c r="D245" s="409"/>
      <c r="E245" s="409"/>
      <c r="F245" s="409"/>
    </row>
    <row r="246" spans="1:6">
      <c r="A246" s="408"/>
      <c r="B246" s="409"/>
      <c r="C246" s="409"/>
      <c r="D246" s="409"/>
      <c r="E246" s="409"/>
      <c r="F246" s="409"/>
    </row>
    <row r="247" spans="1:6">
      <c r="A247" s="408"/>
      <c r="B247" s="409"/>
      <c r="C247" s="409"/>
      <c r="D247" s="409"/>
      <c r="E247" s="409"/>
      <c r="F247" s="409"/>
    </row>
    <row r="248" spans="1:6">
      <c r="A248" s="408"/>
      <c r="B248" s="409"/>
      <c r="C248" s="409"/>
      <c r="D248" s="409"/>
      <c r="E248" s="409"/>
      <c r="F248" s="409"/>
    </row>
    <row r="249" spans="1:6">
      <c r="A249" s="408"/>
      <c r="B249" s="409"/>
      <c r="C249" s="409"/>
      <c r="D249" s="409"/>
      <c r="E249" s="409"/>
      <c r="F249" s="409"/>
    </row>
    <row r="250" spans="1:6">
      <c r="A250" s="408"/>
      <c r="B250" s="409"/>
      <c r="C250" s="409"/>
      <c r="D250" s="409"/>
      <c r="E250" s="409"/>
      <c r="F250" s="409"/>
    </row>
    <row r="251" spans="1:6">
      <c r="A251" s="408"/>
      <c r="B251" s="409"/>
      <c r="C251" s="409"/>
      <c r="D251" s="409"/>
      <c r="E251" s="409"/>
      <c r="F251" s="409"/>
    </row>
    <row r="252" spans="1:6">
      <c r="A252" s="408"/>
      <c r="B252" s="409"/>
      <c r="C252" s="409"/>
      <c r="D252" s="409"/>
      <c r="E252" s="409"/>
      <c r="F252" s="409"/>
    </row>
    <row r="253" spans="1:6">
      <c r="A253" s="408"/>
      <c r="B253" s="409"/>
      <c r="C253" s="409"/>
      <c r="D253" s="409"/>
      <c r="E253" s="409"/>
      <c r="F253" s="409"/>
    </row>
    <row r="254" spans="1:6">
      <c r="A254" s="408"/>
      <c r="B254" s="409"/>
      <c r="C254" s="409"/>
      <c r="D254" s="409"/>
      <c r="E254" s="409"/>
      <c r="F254" s="409"/>
    </row>
    <row r="255" spans="1:6">
      <c r="A255" s="408"/>
      <c r="B255" s="409"/>
      <c r="C255" s="409"/>
      <c r="D255" s="409"/>
      <c r="E255" s="409"/>
      <c r="F255" s="409"/>
    </row>
    <row r="256" spans="1:6">
      <c r="A256" s="408"/>
      <c r="B256" s="409"/>
      <c r="C256" s="409"/>
      <c r="D256" s="409"/>
      <c r="E256" s="409"/>
      <c r="F256" s="409"/>
    </row>
    <row r="257" spans="1:6">
      <c r="A257" s="408"/>
      <c r="B257" s="409"/>
      <c r="C257" s="409"/>
      <c r="D257" s="409"/>
      <c r="E257" s="409"/>
      <c r="F257" s="409"/>
    </row>
    <row r="258" spans="1:6">
      <c r="A258" s="408"/>
      <c r="B258" s="409"/>
      <c r="C258" s="409"/>
      <c r="D258" s="409"/>
      <c r="E258" s="409"/>
      <c r="F258" s="409"/>
    </row>
    <row r="259" spans="1:6">
      <c r="A259" s="408"/>
      <c r="B259" s="409"/>
      <c r="C259" s="409"/>
      <c r="D259" s="409"/>
      <c r="E259" s="409"/>
      <c r="F259" s="409"/>
    </row>
    <row r="260" spans="1:6">
      <c r="A260" s="408"/>
      <c r="B260" s="409"/>
      <c r="C260" s="409"/>
      <c r="D260" s="409"/>
      <c r="E260" s="409"/>
      <c r="F260" s="409"/>
    </row>
    <row r="261" spans="1:6">
      <c r="A261" s="408"/>
      <c r="B261" s="409"/>
      <c r="C261" s="409"/>
      <c r="D261" s="409"/>
      <c r="E261" s="409"/>
      <c r="F261" s="409"/>
    </row>
    <row r="262" spans="1:6">
      <c r="A262" s="408"/>
      <c r="B262" s="409"/>
      <c r="C262" s="409"/>
      <c r="D262" s="409"/>
      <c r="E262" s="409"/>
      <c r="F262" s="409"/>
    </row>
    <row r="263" spans="1:6">
      <c r="A263" s="408"/>
      <c r="B263" s="409"/>
      <c r="C263" s="409"/>
      <c r="D263" s="409"/>
      <c r="E263" s="409"/>
      <c r="F263" s="409"/>
    </row>
    <row r="264" spans="1:6">
      <c r="A264" s="408"/>
      <c r="B264" s="409"/>
      <c r="C264" s="409"/>
      <c r="D264" s="409"/>
      <c r="E264" s="409"/>
      <c r="F264" s="409"/>
    </row>
    <row r="265" spans="1:6">
      <c r="A265" s="408"/>
      <c r="B265" s="409"/>
      <c r="C265" s="409"/>
      <c r="D265" s="409"/>
      <c r="E265" s="409"/>
      <c r="F265" s="409"/>
    </row>
    <row r="266" spans="1:6">
      <c r="A266" s="408"/>
      <c r="B266" s="409"/>
      <c r="C266" s="409"/>
      <c r="D266" s="409"/>
      <c r="E266" s="409"/>
      <c r="F266" s="409"/>
    </row>
    <row r="267" spans="1:6">
      <c r="A267" s="408"/>
      <c r="B267" s="409"/>
      <c r="C267" s="409"/>
      <c r="D267" s="409"/>
      <c r="E267" s="409"/>
      <c r="F267" s="409"/>
    </row>
    <row r="268" spans="1:6">
      <c r="A268" s="408"/>
      <c r="B268" s="409"/>
      <c r="C268" s="409"/>
      <c r="D268" s="409"/>
      <c r="E268" s="409"/>
      <c r="F268" s="409"/>
    </row>
    <row r="269" spans="1:6">
      <c r="A269" s="408"/>
      <c r="B269" s="409"/>
      <c r="C269" s="409"/>
      <c r="D269" s="409"/>
      <c r="E269" s="409"/>
      <c r="F269" s="409"/>
    </row>
    <row r="270" spans="1:6">
      <c r="A270" s="408"/>
      <c r="B270" s="409"/>
      <c r="C270" s="409"/>
      <c r="D270" s="409"/>
      <c r="E270" s="409"/>
      <c r="F270" s="409"/>
    </row>
    <row r="271" spans="1:6">
      <c r="A271" s="408"/>
      <c r="B271" s="409"/>
      <c r="C271" s="409"/>
      <c r="D271" s="409"/>
      <c r="E271" s="409"/>
      <c r="F271" s="409"/>
    </row>
    <row r="272" spans="1:6">
      <c r="A272" s="408"/>
      <c r="B272" s="409"/>
      <c r="C272" s="409"/>
      <c r="D272" s="409"/>
      <c r="E272" s="409"/>
      <c r="F272" s="409"/>
    </row>
    <row r="273" spans="1:6">
      <c r="A273" s="408"/>
      <c r="B273" s="409"/>
      <c r="C273" s="409"/>
      <c r="D273" s="409"/>
      <c r="E273" s="409"/>
      <c r="F273" s="409"/>
    </row>
    <row r="274" spans="1:6">
      <c r="A274" s="408"/>
      <c r="B274" s="409"/>
      <c r="C274" s="409"/>
      <c r="D274" s="409"/>
      <c r="E274" s="409"/>
      <c r="F274" s="409"/>
    </row>
    <row r="275" spans="1:6">
      <c r="A275" s="408"/>
      <c r="B275" s="409"/>
      <c r="C275" s="409"/>
      <c r="D275" s="409"/>
      <c r="E275" s="409"/>
      <c r="F275" s="409"/>
    </row>
    <row r="276" spans="1:6">
      <c r="A276" s="408"/>
      <c r="B276" s="409"/>
      <c r="C276" s="409"/>
      <c r="D276" s="409"/>
      <c r="E276" s="409"/>
      <c r="F276" s="409"/>
    </row>
    <row r="277" spans="1:6">
      <c r="A277" s="408"/>
      <c r="B277" s="409"/>
      <c r="C277" s="409"/>
      <c r="D277" s="409"/>
      <c r="E277" s="409"/>
      <c r="F277" s="409"/>
    </row>
    <row r="278" spans="1:6">
      <c r="A278" s="408"/>
      <c r="B278" s="409"/>
      <c r="C278" s="409"/>
      <c r="D278" s="409"/>
      <c r="E278" s="409"/>
      <c r="F278" s="409"/>
    </row>
    <row r="279" spans="1:6">
      <c r="A279" s="408"/>
      <c r="B279" s="409"/>
      <c r="C279" s="409"/>
      <c r="D279" s="409"/>
      <c r="E279" s="409"/>
      <c r="F279" s="409"/>
    </row>
    <row r="280" spans="1:6">
      <c r="A280" s="408"/>
      <c r="B280" s="409"/>
      <c r="C280" s="409"/>
      <c r="D280" s="409"/>
      <c r="E280" s="409"/>
      <c r="F280" s="409"/>
    </row>
    <row r="281" spans="1:6">
      <c r="A281" s="408"/>
      <c r="B281" s="409"/>
      <c r="C281" s="409"/>
      <c r="D281" s="409"/>
      <c r="E281" s="409"/>
      <c r="F281" s="409"/>
    </row>
    <row r="282" spans="1:6">
      <c r="A282" s="408"/>
      <c r="B282" s="409"/>
      <c r="C282" s="409"/>
      <c r="D282" s="409"/>
      <c r="E282" s="409"/>
      <c r="F282" s="409"/>
    </row>
    <row r="283" spans="1:6">
      <c r="A283" s="408"/>
      <c r="B283" s="409"/>
      <c r="C283" s="409"/>
      <c r="D283" s="409"/>
      <c r="E283" s="409"/>
      <c r="F283" s="409"/>
    </row>
    <row r="284" spans="1:6">
      <c r="A284" s="408"/>
      <c r="B284" s="409"/>
      <c r="C284" s="409"/>
      <c r="D284" s="409"/>
      <c r="E284" s="409"/>
      <c r="F284" s="409"/>
    </row>
    <row r="285" spans="1:6">
      <c r="A285" s="408"/>
      <c r="B285" s="409"/>
      <c r="C285" s="409"/>
      <c r="D285" s="409"/>
      <c r="E285" s="409"/>
      <c r="F285" s="409"/>
    </row>
    <row r="286" spans="1:6">
      <c r="A286" s="408"/>
      <c r="B286" s="409"/>
      <c r="C286" s="409"/>
      <c r="D286" s="409"/>
      <c r="E286" s="409"/>
      <c r="F286" s="409"/>
    </row>
    <row r="287" spans="1:6">
      <c r="A287" s="408"/>
      <c r="B287" s="409"/>
      <c r="C287" s="409"/>
      <c r="D287" s="409"/>
      <c r="E287" s="409"/>
      <c r="F287" s="409"/>
    </row>
    <row r="288" spans="1:6">
      <c r="A288" s="408"/>
      <c r="B288" s="409"/>
      <c r="C288" s="409"/>
      <c r="D288" s="409"/>
      <c r="E288" s="409"/>
      <c r="F288" s="409"/>
    </row>
    <row r="289" spans="1:6">
      <c r="A289" s="408"/>
      <c r="B289" s="409"/>
      <c r="C289" s="409"/>
      <c r="D289" s="409"/>
      <c r="E289" s="409"/>
      <c r="F289" s="409"/>
    </row>
    <row r="290" spans="1:6">
      <c r="A290" s="408"/>
      <c r="B290" s="409"/>
      <c r="C290" s="409"/>
      <c r="D290" s="409"/>
      <c r="E290" s="409"/>
      <c r="F290" s="409"/>
    </row>
    <row r="291" spans="1:6">
      <c r="A291" s="408"/>
      <c r="B291" s="409"/>
      <c r="C291" s="409"/>
      <c r="D291" s="409"/>
      <c r="E291" s="409"/>
      <c r="F291" s="409"/>
    </row>
    <row r="292" spans="1:6">
      <c r="A292" s="408"/>
      <c r="B292" s="409"/>
      <c r="C292" s="409"/>
      <c r="D292" s="409"/>
      <c r="E292" s="409"/>
      <c r="F292" s="409"/>
    </row>
    <row r="293" spans="1:6">
      <c r="A293" s="408"/>
      <c r="B293" s="409"/>
      <c r="C293" s="409"/>
      <c r="D293" s="409"/>
      <c r="E293" s="409"/>
      <c r="F293" s="409"/>
    </row>
    <row r="294" spans="1:6">
      <c r="A294" s="408"/>
      <c r="B294" s="409"/>
      <c r="C294" s="409"/>
      <c r="D294" s="409"/>
      <c r="E294" s="409"/>
      <c r="F294" s="409"/>
    </row>
    <row r="295" spans="1:6">
      <c r="A295" s="408"/>
      <c r="B295" s="409"/>
      <c r="C295" s="409"/>
      <c r="D295" s="409"/>
      <c r="E295" s="409"/>
      <c r="F295" s="409"/>
    </row>
    <row r="296" spans="1:6">
      <c r="A296" s="408"/>
      <c r="B296" s="409"/>
      <c r="C296" s="409"/>
      <c r="D296" s="409"/>
      <c r="E296" s="409"/>
      <c r="F296" s="409"/>
    </row>
    <row r="297" spans="1:6">
      <c r="A297" s="408"/>
      <c r="B297" s="409"/>
      <c r="C297" s="409"/>
      <c r="D297" s="409"/>
      <c r="E297" s="409"/>
      <c r="F297" s="409"/>
    </row>
    <row r="298" spans="1:6">
      <c r="A298" s="408"/>
      <c r="B298" s="409"/>
      <c r="C298" s="409"/>
      <c r="D298" s="409"/>
      <c r="E298" s="409"/>
      <c r="F298" s="409"/>
    </row>
    <row r="299" spans="1:6">
      <c r="A299" s="408"/>
      <c r="B299" s="409"/>
      <c r="C299" s="409"/>
      <c r="D299" s="409"/>
      <c r="E299" s="409"/>
      <c r="F299" s="409"/>
    </row>
    <row r="300" spans="1:6">
      <c r="A300" s="408"/>
      <c r="B300" s="409"/>
      <c r="C300" s="409"/>
      <c r="D300" s="409"/>
      <c r="E300" s="409"/>
      <c r="F300" s="409"/>
    </row>
    <row r="301" spans="1:6">
      <c r="A301" s="408"/>
      <c r="B301" s="409"/>
      <c r="C301" s="409"/>
      <c r="D301" s="409"/>
      <c r="E301" s="409"/>
      <c r="F301" s="409"/>
    </row>
    <row r="302" spans="1:6">
      <c r="A302" s="408"/>
      <c r="B302" s="409"/>
      <c r="C302" s="409"/>
      <c r="D302" s="409"/>
      <c r="E302" s="409"/>
      <c r="F302" s="409"/>
    </row>
    <row r="303" spans="1:6">
      <c r="A303" s="408"/>
      <c r="B303" s="409"/>
      <c r="C303" s="409"/>
      <c r="D303" s="409"/>
      <c r="E303" s="409"/>
      <c r="F303" s="409"/>
    </row>
    <row r="304" spans="1:6">
      <c r="A304" s="408"/>
      <c r="B304" s="409"/>
      <c r="C304" s="409"/>
      <c r="D304" s="409"/>
      <c r="E304" s="409"/>
      <c r="F304" s="409"/>
    </row>
    <row r="305" spans="1:6">
      <c r="A305" s="408"/>
      <c r="B305" s="409"/>
      <c r="C305" s="409"/>
      <c r="D305" s="409"/>
      <c r="E305" s="409"/>
      <c r="F305" s="409"/>
    </row>
    <row r="306" spans="1:6">
      <c r="A306" s="408"/>
      <c r="B306" s="409"/>
      <c r="C306" s="409"/>
      <c r="D306" s="409"/>
      <c r="E306" s="409"/>
      <c r="F306" s="409"/>
    </row>
    <row r="307" spans="1:6">
      <c r="A307" s="408"/>
      <c r="B307" s="409"/>
      <c r="C307" s="409"/>
      <c r="D307" s="409"/>
      <c r="E307" s="409"/>
      <c r="F307" s="409"/>
    </row>
    <row r="308" spans="1:6">
      <c r="A308" s="408"/>
      <c r="B308" s="409"/>
      <c r="C308" s="409"/>
      <c r="D308" s="409"/>
      <c r="E308" s="409"/>
      <c r="F308" s="409"/>
    </row>
    <row r="309" spans="1:6">
      <c r="A309" s="408"/>
      <c r="B309" s="409"/>
      <c r="C309" s="409"/>
      <c r="D309" s="409"/>
      <c r="E309" s="409"/>
      <c r="F309" s="409"/>
    </row>
    <row r="310" spans="1:6">
      <c r="A310" s="408"/>
      <c r="B310" s="409"/>
      <c r="C310" s="409"/>
      <c r="D310" s="409"/>
      <c r="E310" s="409"/>
      <c r="F310" s="409"/>
    </row>
    <row r="311" spans="1:6">
      <c r="A311" s="408"/>
      <c r="B311" s="409"/>
      <c r="C311" s="409"/>
      <c r="D311" s="409"/>
      <c r="E311" s="409"/>
      <c r="F311" s="409"/>
    </row>
    <row r="312" spans="1:6">
      <c r="A312" s="408"/>
      <c r="B312" s="409"/>
      <c r="C312" s="409"/>
      <c r="D312" s="409"/>
      <c r="E312" s="409"/>
      <c r="F312" s="409"/>
    </row>
    <row r="313" spans="1:6">
      <c r="A313" s="408"/>
      <c r="B313" s="409"/>
      <c r="C313" s="409"/>
      <c r="D313" s="409"/>
      <c r="E313" s="409"/>
      <c r="F313" s="409"/>
    </row>
    <row r="314" spans="1:6">
      <c r="A314" s="408"/>
      <c r="B314" s="409"/>
      <c r="C314" s="409"/>
      <c r="D314" s="409"/>
      <c r="E314" s="409"/>
      <c r="F314" s="409"/>
    </row>
    <row r="315" spans="1:6">
      <c r="A315" s="408"/>
      <c r="B315" s="409"/>
      <c r="C315" s="409"/>
      <c r="D315" s="409"/>
      <c r="E315" s="409"/>
      <c r="F315" s="409"/>
    </row>
    <row r="316" spans="1:6">
      <c r="A316" s="408"/>
      <c r="B316" s="409"/>
      <c r="C316" s="409"/>
      <c r="D316" s="409"/>
      <c r="E316" s="409"/>
      <c r="F316" s="409"/>
    </row>
    <row r="317" spans="1:6">
      <c r="A317" s="408"/>
      <c r="B317" s="409"/>
      <c r="C317" s="409"/>
      <c r="D317" s="409"/>
      <c r="E317" s="409"/>
      <c r="F317" s="409"/>
    </row>
    <row r="318" spans="1:6">
      <c r="A318" s="408"/>
      <c r="B318" s="409"/>
      <c r="C318" s="409"/>
      <c r="D318" s="409"/>
      <c r="E318" s="409"/>
      <c r="F318" s="409"/>
    </row>
    <row r="319" spans="1:6">
      <c r="A319" s="408"/>
      <c r="B319" s="409"/>
      <c r="C319" s="409"/>
      <c r="D319" s="409"/>
      <c r="E319" s="409"/>
      <c r="F319" s="409"/>
    </row>
    <row r="320" spans="1:6">
      <c r="A320" s="408"/>
      <c r="B320" s="409"/>
      <c r="C320" s="409"/>
      <c r="D320" s="409"/>
      <c r="E320" s="409"/>
      <c r="F320" s="409"/>
    </row>
    <row r="321" spans="1:6">
      <c r="A321" s="408"/>
      <c r="B321" s="409"/>
      <c r="C321" s="409"/>
      <c r="D321" s="409"/>
      <c r="E321" s="409"/>
      <c r="F321" s="409"/>
    </row>
    <row r="322" spans="1:6">
      <c r="B322" s="409"/>
      <c r="C322" s="409"/>
      <c r="D322" s="409"/>
      <c r="E322" s="409"/>
      <c r="F322" s="409"/>
    </row>
    <row r="323" spans="1:6">
      <c r="B323" s="409"/>
      <c r="C323" s="409"/>
      <c r="D323" s="409"/>
      <c r="E323" s="409"/>
      <c r="F323" s="409"/>
    </row>
    <row r="324" spans="1:6">
      <c r="B324" s="409"/>
      <c r="C324" s="409"/>
      <c r="D324" s="409"/>
      <c r="E324" s="409"/>
      <c r="F324" s="409"/>
    </row>
    <row r="325" spans="1:6">
      <c r="B325" s="409"/>
      <c r="C325" s="409"/>
      <c r="D325" s="409"/>
      <c r="E325" s="409"/>
      <c r="F325" s="409"/>
    </row>
    <row r="326" spans="1:6">
      <c r="B326" s="409"/>
      <c r="C326" s="409"/>
      <c r="D326" s="409"/>
      <c r="E326" s="409"/>
      <c r="F326" s="409"/>
    </row>
    <row r="327" spans="1:6">
      <c r="B327" s="409"/>
      <c r="C327" s="409"/>
      <c r="D327" s="409"/>
      <c r="E327" s="409"/>
      <c r="F327" s="409"/>
    </row>
    <row r="328" spans="1:6">
      <c r="B328" s="409"/>
      <c r="C328" s="409"/>
      <c r="D328" s="409"/>
      <c r="E328" s="409"/>
      <c r="F328" s="409"/>
    </row>
    <row r="329" spans="1:6">
      <c r="B329" s="409"/>
      <c r="C329" s="409"/>
      <c r="D329" s="409"/>
      <c r="E329" s="409"/>
      <c r="F329" s="409"/>
    </row>
    <row r="330" spans="1:6">
      <c r="B330" s="409"/>
      <c r="C330" s="409"/>
      <c r="D330" s="409"/>
      <c r="E330" s="409"/>
      <c r="F330" s="409"/>
    </row>
    <row r="331" spans="1:6">
      <c r="B331" s="409"/>
      <c r="C331" s="409"/>
      <c r="D331" s="409"/>
      <c r="E331" s="409"/>
      <c r="F331" s="409"/>
    </row>
    <row r="332" spans="1:6">
      <c r="B332" s="409"/>
      <c r="C332" s="409"/>
      <c r="D332" s="409"/>
      <c r="E332" s="409"/>
      <c r="F332" s="409"/>
    </row>
  </sheetData>
  <mergeCells count="4">
    <mergeCell ref="B10:D10"/>
    <mergeCell ref="E10:F10"/>
    <mergeCell ref="I10:K10"/>
    <mergeCell ref="L10:M10"/>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4">
    <pageSetUpPr fitToPage="1"/>
  </sheetPr>
  <dimension ref="A1:IW54"/>
  <sheetViews>
    <sheetView workbookViewId="0"/>
  </sheetViews>
  <sheetFormatPr defaultColWidth="9" defaultRowHeight="14"/>
  <cols>
    <col min="1" max="1" width="12.58203125" style="1" customWidth="1"/>
    <col min="2" max="2" width="30.5" style="1" customWidth="1"/>
    <col min="3" max="4" width="7.08203125" style="1" customWidth="1"/>
    <col min="5" max="5" width="10.08203125" style="1" customWidth="1"/>
    <col min="6" max="8" width="15.58203125" style="1" customWidth="1"/>
    <col min="9" max="9" width="14.58203125" style="1" customWidth="1"/>
    <col min="10" max="10" width="12" style="1" customWidth="1"/>
    <col min="11" max="38" width="8.58203125"/>
    <col min="39" max="40" width="9" style="1"/>
    <col min="41" max="41" width="26.08203125" style="1" customWidth="1"/>
    <col min="42" max="16384" width="9" style="1"/>
  </cols>
  <sheetData>
    <row r="1" spans="1:65">
      <c r="A1" s="105"/>
      <c r="B1" s="98"/>
      <c r="C1" s="98"/>
      <c r="D1" s="98"/>
      <c r="E1" s="98"/>
      <c r="F1" s="98"/>
      <c r="G1" s="98"/>
      <c r="H1" s="98"/>
      <c r="I1" s="98"/>
      <c r="J1" s="98"/>
    </row>
    <row r="2" spans="1:65">
      <c r="A2" s="106"/>
      <c r="B2" s="98"/>
      <c r="C2" s="98"/>
      <c r="D2" s="98"/>
      <c r="E2" s="98"/>
      <c r="F2" s="98"/>
      <c r="G2" s="98"/>
      <c r="H2" s="98"/>
      <c r="I2" s="98"/>
      <c r="J2" s="98"/>
    </row>
    <row r="3" spans="1:65">
      <c r="A3" s="98"/>
      <c r="B3" s="98"/>
      <c r="C3" s="98"/>
      <c r="D3" s="98"/>
      <c r="E3" s="98"/>
      <c r="F3" s="98"/>
      <c r="G3" s="98"/>
      <c r="H3" s="98"/>
      <c r="I3" s="98"/>
      <c r="J3" s="98"/>
    </row>
    <row r="4" spans="1:65">
      <c r="A4" s="98"/>
      <c r="B4" s="98"/>
      <c r="C4" s="98"/>
      <c r="D4" s="98"/>
      <c r="E4" s="98"/>
      <c r="F4" s="98"/>
      <c r="G4" s="98"/>
      <c r="H4" s="98"/>
      <c r="I4" s="98"/>
      <c r="J4" s="98"/>
    </row>
    <row r="5" spans="1:65">
      <c r="A5" s="98"/>
      <c r="B5" s="98"/>
      <c r="C5" s="98"/>
      <c r="D5" s="98"/>
      <c r="E5" s="98"/>
      <c r="F5" s="98"/>
      <c r="G5" s="98"/>
      <c r="H5" s="98"/>
      <c r="I5" s="98"/>
      <c r="J5" s="98"/>
    </row>
    <row r="6" spans="1:65" ht="11.25" customHeight="1"/>
    <row r="7" spans="1:65">
      <c r="A7" s="51" t="s">
        <v>16</v>
      </c>
      <c r="B7" s="99" t="e">
        <f>#REF!</f>
        <v>#REF!</v>
      </c>
      <c r="E7" s="52" t="s">
        <v>238</v>
      </c>
      <c r="F7" s="100" t="e">
        <f>#REF!</f>
        <v>#REF!</v>
      </c>
      <c r="G7" s="2"/>
      <c r="H7" s="52" t="s">
        <v>93</v>
      </c>
      <c r="I7" s="540" t="e">
        <f>#REF!</f>
        <v>#REF!</v>
      </c>
      <c r="J7" s="541"/>
    </row>
    <row r="8" spans="1:65" ht="35.15" customHeight="1">
      <c r="A8" s="101" t="s">
        <v>154</v>
      </c>
      <c r="B8" s="101"/>
      <c r="C8" s="102"/>
      <c r="D8" s="103"/>
      <c r="E8" s="104"/>
      <c r="F8" s="107"/>
      <c r="G8" s="102"/>
      <c r="H8" s="103"/>
      <c r="I8" s="104"/>
      <c r="J8" s="107"/>
      <c r="AM8" s="89"/>
      <c r="AN8" s="90"/>
      <c r="AO8" s="90"/>
      <c r="AP8" s="91"/>
      <c r="AQ8" s="60"/>
      <c r="AR8" s="71"/>
      <c r="AS8" s="72"/>
      <c r="AT8" s="72"/>
      <c r="AU8" s="73"/>
      <c r="AV8" s="72"/>
      <c r="AW8" s="72"/>
      <c r="AX8" s="72"/>
      <c r="AY8" s="72"/>
      <c r="AZ8" s="88"/>
      <c r="BA8" s="88"/>
      <c r="BB8" s="88"/>
      <c r="BC8" s="88"/>
      <c r="BD8" s="88"/>
      <c r="BE8" s="88"/>
      <c r="BF8" s="88"/>
      <c r="BG8" s="88"/>
      <c r="BH8" s="88"/>
      <c r="BI8" s="88"/>
      <c r="BJ8" s="88"/>
      <c r="BK8" s="88"/>
      <c r="BL8" s="88"/>
      <c r="BM8" s="88"/>
    </row>
    <row r="9" spans="1:65" ht="23">
      <c r="A9"/>
      <c r="B9"/>
      <c r="C9"/>
      <c r="D9"/>
      <c r="E9"/>
      <c r="F9"/>
      <c r="G9"/>
      <c r="H9"/>
      <c r="I9"/>
      <c r="J9"/>
      <c r="AM9" s="89"/>
      <c r="AN9" s="90"/>
      <c r="AO9" s="90"/>
      <c r="AP9" s="91"/>
      <c r="AQ9" s="60"/>
      <c r="AR9" s="71"/>
      <c r="AS9" s="72"/>
      <c r="AT9" s="72"/>
      <c r="AU9" s="73"/>
      <c r="AV9" s="72"/>
      <c r="AW9" s="72"/>
      <c r="AX9" s="72"/>
      <c r="AY9" s="72"/>
      <c r="AZ9" s="88"/>
      <c r="BA9" s="88"/>
      <c r="BB9" s="88"/>
      <c r="BC9" s="88"/>
      <c r="BD9" s="88"/>
      <c r="BE9" s="88"/>
      <c r="BF9" s="88"/>
      <c r="BG9" s="88"/>
      <c r="BH9" s="88"/>
      <c r="BI9" s="88"/>
      <c r="BJ9" s="88"/>
      <c r="BK9" s="88"/>
      <c r="BL9" s="88"/>
      <c r="BM9" s="88"/>
    </row>
    <row r="10" spans="1:65">
      <c r="A10" s="59"/>
      <c r="B10" s="538" t="s">
        <v>206</v>
      </c>
      <c r="C10" s="538"/>
      <c r="D10" s="119"/>
      <c r="E10" s="50"/>
      <c r="F10" s="50"/>
      <c r="G10" s="539"/>
      <c r="H10" s="539"/>
      <c r="I10" s="539"/>
      <c r="J10" s="539"/>
    </row>
    <row r="11" spans="1:65">
      <c r="A11" s="59"/>
      <c r="B11" s="109" t="s">
        <v>236</v>
      </c>
      <c r="C11" s="110"/>
      <c r="D11" s="120">
        <f>COUNTA(#REF!)</f>
        <v>1</v>
      </c>
      <c r="E11" s="50"/>
      <c r="F11" s="50"/>
      <c r="G11" s="112"/>
      <c r="H11" s="114"/>
      <c r="I11" s="114"/>
      <c r="J11" s="114"/>
    </row>
    <row r="12" spans="1:65">
      <c r="A12" s="59"/>
      <c r="B12" s="109" t="s">
        <v>237</v>
      </c>
      <c r="C12" s="110"/>
      <c r="D12" s="120" t="e">
        <f>+#REF!</f>
        <v>#REF!</v>
      </c>
      <c r="E12" s="50"/>
      <c r="F12" s="50"/>
      <c r="G12" s="112"/>
      <c r="H12" s="114"/>
      <c r="I12" s="114"/>
      <c r="J12" s="114"/>
    </row>
    <row r="13" spans="1:65">
      <c r="A13" s="54"/>
    </row>
    <row r="14" spans="1:65">
      <c r="A14" s="54"/>
      <c r="B14" s="54"/>
      <c r="C14" s="54"/>
      <c r="D14" s="54"/>
    </row>
    <row r="15" spans="1:65">
      <c r="A15" s="54"/>
      <c r="B15" s="54"/>
      <c r="C15" s="54"/>
      <c r="D15" s="54"/>
    </row>
    <row r="16" spans="1:65">
      <c r="A16" s="54"/>
    </row>
    <row r="17" spans="1:2">
      <c r="B17" s="53"/>
    </row>
    <row r="18" spans="1:2" ht="13.5" customHeight="1"/>
    <row r="20" spans="1:2" ht="14.25" customHeight="1"/>
    <row r="21" spans="1:2" ht="13.5" customHeight="1"/>
    <row r="23" spans="1:2" ht="14.25" customHeight="1"/>
    <row r="26" spans="1:2">
      <c r="A26" s="54"/>
    </row>
    <row r="27" spans="1:2">
      <c r="A27" s="54"/>
    </row>
    <row r="28" spans="1:2">
      <c r="A28" s="54"/>
    </row>
    <row r="29" spans="1:2">
      <c r="A29" s="54"/>
    </row>
    <row r="30" spans="1:2" ht="14.25" customHeight="1">
      <c r="A30" s="54"/>
    </row>
    <row r="31" spans="1:2" ht="14.25" customHeight="1"/>
    <row r="32" spans="1:2" ht="14.25" customHeight="1">
      <c r="A32" s="54"/>
    </row>
    <row r="33" spans="1:257" ht="14.25" customHeight="1">
      <c r="F33" s="111"/>
    </row>
    <row r="34" spans="1:257" ht="14.25" customHeight="1"/>
    <row r="35" spans="1:257" ht="15" customHeight="1"/>
    <row r="36" spans="1:257" ht="14.25" customHeight="1">
      <c r="C36" s="108"/>
      <c r="D36" s="108"/>
      <c r="E36" s="108" t="s">
        <v>232</v>
      </c>
      <c r="F36" s="108"/>
    </row>
    <row r="37" spans="1:257" customFormat="1" ht="14.25" customHeight="1">
      <c r="A37" s="66"/>
      <c r="B37" s="108"/>
      <c r="C37" s="108"/>
      <c r="D37" s="108"/>
      <c r="E37" s="108"/>
      <c r="F37" s="108"/>
      <c r="G37" s="108"/>
      <c r="H37" s="66"/>
      <c r="I37" s="66"/>
      <c r="J37" s="66"/>
      <c r="K37" s="66"/>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row>
    <row r="38" spans="1:257" customFormat="1" ht="17.149999999999999" customHeight="1">
      <c r="A38" s="71"/>
      <c r="B38" s="122" t="s">
        <v>200</v>
      </c>
      <c r="C38" s="122"/>
      <c r="D38" s="122"/>
      <c r="E38" s="122"/>
      <c r="F38" s="122"/>
      <c r="G38" s="122" t="s">
        <v>202</v>
      </c>
      <c r="H38" s="123"/>
      <c r="I38" s="72"/>
      <c r="J38" s="73"/>
      <c r="K38" s="72"/>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row>
    <row r="39" spans="1:257" customFormat="1" ht="17.149999999999999" customHeight="1">
      <c r="A39" s="121"/>
      <c r="B39" s="124" t="e">
        <f>+#REF!</f>
        <v>#REF!</v>
      </c>
      <c r="C39" s="74"/>
      <c r="D39" s="74"/>
      <c r="E39" s="74"/>
      <c r="F39" s="140"/>
      <c r="G39" s="124" t="e">
        <f>+#REF!</f>
        <v>#REF!</v>
      </c>
      <c r="H39" s="74"/>
      <c r="I39" s="74"/>
      <c r="J39" s="76"/>
      <c r="K39" s="75"/>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row>
    <row r="40" spans="1:257" customFormat="1" ht="17.149999999999999" customHeight="1">
      <c r="A40" s="121"/>
      <c r="B40" s="124" t="e">
        <f>+#REF!</f>
        <v>#REF!</v>
      </c>
      <c r="C40" s="78"/>
      <c r="D40" s="78"/>
      <c r="E40" s="78"/>
      <c r="F40" s="140"/>
      <c r="G40" s="124" t="e">
        <f>+#REF!</f>
        <v>#REF!</v>
      </c>
      <c r="H40" s="78"/>
      <c r="I40" s="78"/>
      <c r="J40" s="65"/>
      <c r="K40" s="79"/>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row>
    <row r="41" spans="1:257" customFormat="1" ht="17.149999999999999" customHeight="1">
      <c r="A41" s="121"/>
      <c r="B41" s="124" t="e">
        <f>+#REF!</f>
        <v>#REF!</v>
      </c>
      <c r="C41" s="78"/>
      <c r="D41" s="78"/>
      <c r="E41" s="78"/>
      <c r="F41" s="140"/>
      <c r="G41" s="124" t="e">
        <f>+#REF!</f>
        <v>#REF!</v>
      </c>
      <c r="H41" s="78"/>
      <c r="I41" s="78"/>
      <c r="J41" s="78"/>
      <c r="K41" s="79"/>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row>
    <row r="42" spans="1:257" customFormat="1" ht="17.149999999999999" customHeight="1">
      <c r="A42" s="77"/>
      <c r="B42" s="124"/>
      <c r="C42" s="78"/>
      <c r="D42" s="78"/>
      <c r="E42" s="78"/>
      <c r="F42" s="141"/>
      <c r="G42" s="125"/>
      <c r="H42" s="78"/>
      <c r="I42" s="78"/>
      <c r="J42" s="65"/>
      <c r="K42" s="79"/>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row>
    <row r="43" spans="1:257" customFormat="1" ht="17.149999999999999" customHeight="1">
      <c r="A43" s="77"/>
      <c r="B43" s="124"/>
      <c r="C43" s="80"/>
      <c r="D43" s="80"/>
      <c r="E43" s="80"/>
      <c r="F43" s="141"/>
      <c r="G43" s="125"/>
      <c r="H43" s="80"/>
      <c r="I43" s="80"/>
      <c r="J43" s="81"/>
      <c r="K43" s="79"/>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row>
    <row r="44" spans="1:257" customFormat="1" ht="17.149999999999999" customHeight="1">
      <c r="A44" s="82"/>
      <c r="B44" s="122" t="s">
        <v>233</v>
      </c>
      <c r="C44" s="126"/>
      <c r="D44" s="126"/>
      <c r="E44" s="126"/>
      <c r="F44" s="142"/>
      <c r="G44" s="122" t="s">
        <v>234</v>
      </c>
      <c r="H44" s="127"/>
      <c r="I44" s="62"/>
      <c r="J44" s="62"/>
      <c r="K44" s="6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row>
    <row r="45" spans="1:257" customFormat="1" ht="17.149999999999999" customHeight="1">
      <c r="A45" s="121"/>
      <c r="B45" s="115" t="e">
        <f>+#REF!</f>
        <v>#REF!</v>
      </c>
      <c r="C45" s="115"/>
      <c r="D45" s="115"/>
      <c r="E45" s="115"/>
      <c r="F45" s="140"/>
      <c r="G45" s="115" t="e">
        <f>+#REF!</f>
        <v>#REF!</v>
      </c>
      <c r="H45" s="127"/>
      <c r="I45" s="66"/>
      <c r="J45" s="66"/>
      <c r="K45" s="66"/>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row>
    <row r="46" spans="1:257" customFormat="1" ht="17.149999999999999" customHeight="1">
      <c r="A46" s="121"/>
      <c r="B46" s="115" t="e">
        <f>+#REF!</f>
        <v>#REF!</v>
      </c>
      <c r="C46" s="113"/>
      <c r="D46" s="128"/>
      <c r="E46" s="128"/>
      <c r="F46" s="140"/>
      <c r="G46" s="115" t="e">
        <f>+#REF!</f>
        <v>#REF!</v>
      </c>
      <c r="H46" s="128"/>
      <c r="I46" s="83"/>
      <c r="J46" s="83"/>
      <c r="K46" s="83"/>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row>
    <row r="47" spans="1:257" customFormat="1" ht="17.149999999999999" customHeight="1">
      <c r="A47" s="121"/>
      <c r="B47" s="115" t="e">
        <f>+#REF!</f>
        <v>#REF!</v>
      </c>
      <c r="C47" s="113"/>
      <c r="D47" s="128"/>
      <c r="E47" s="128"/>
      <c r="F47" s="140"/>
      <c r="G47" s="115" t="e">
        <f>+#REF!</f>
        <v>#REF!</v>
      </c>
      <c r="H47" s="128"/>
      <c r="I47" s="83"/>
      <c r="J47" s="83"/>
      <c r="K47" s="83"/>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row>
    <row r="48" spans="1:257" customFormat="1" ht="17.149999999999999" customHeight="1">
      <c r="A48" s="116"/>
      <c r="B48" s="115"/>
      <c r="C48" s="113"/>
      <c r="D48" s="128"/>
      <c r="E48" s="128"/>
      <c r="F48" s="143"/>
      <c r="G48" s="115"/>
      <c r="H48" s="128"/>
      <c r="I48" s="83"/>
      <c r="J48" s="83"/>
      <c r="K48" s="83"/>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row>
    <row r="49" spans="1:257" customFormat="1" ht="17.149999999999999" customHeight="1">
      <c r="A49" s="84"/>
      <c r="B49" s="129"/>
      <c r="C49" s="130"/>
      <c r="D49" s="130"/>
      <c r="E49" s="130"/>
      <c r="F49" s="85"/>
      <c r="G49" s="131"/>
      <c r="H49" s="132"/>
      <c r="I49" s="86"/>
      <c r="J49" s="86"/>
      <c r="K49" s="87"/>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row>
    <row r="50" spans="1:257" customFormat="1" ht="17.149999999999999" customHeight="1">
      <c r="A50" s="64"/>
      <c r="B50" s="122" t="s">
        <v>203</v>
      </c>
      <c r="C50" s="133"/>
      <c r="D50" s="134"/>
      <c r="E50" s="134"/>
      <c r="F50" s="144"/>
      <c r="G50" s="122" t="s">
        <v>235</v>
      </c>
      <c r="H50" s="135"/>
      <c r="I50" s="67"/>
      <c r="J50" s="67"/>
      <c r="K50" s="63"/>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row>
    <row r="51" spans="1:257" ht="17.149999999999999" customHeight="1">
      <c r="A51" s="121"/>
      <c r="B51" s="124" t="e">
        <f>+#REF!</f>
        <v>#REF!</v>
      </c>
      <c r="C51" s="136"/>
      <c r="D51" s="137"/>
      <c r="E51" s="137"/>
      <c r="F51" s="140"/>
      <c r="G51" s="138" t="e">
        <f>+#REF!</f>
        <v>#REF!</v>
      </c>
      <c r="H51" s="139"/>
      <c r="I51" s="117"/>
      <c r="J51" s="117"/>
      <c r="K51" s="118"/>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257" ht="17.149999999999999" customHeight="1">
      <c r="A52" s="121"/>
      <c r="B52" s="124" t="e">
        <f>+#REF!</f>
        <v>#REF!</v>
      </c>
      <c r="C52" s="136"/>
      <c r="D52" s="137"/>
      <c r="E52" s="137"/>
      <c r="F52" s="140"/>
      <c r="G52" s="138" t="e">
        <f>+#REF!</f>
        <v>#REF!</v>
      </c>
      <c r="H52" s="139"/>
      <c r="I52" s="117"/>
      <c r="J52" s="117"/>
      <c r="K52" s="118"/>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257" ht="17.149999999999999" customHeight="1">
      <c r="A53" s="121"/>
      <c r="B53" s="124" t="e">
        <f>+#REF!</f>
        <v>#REF!</v>
      </c>
      <c r="C53" s="136"/>
      <c r="D53" s="137"/>
      <c r="E53" s="137"/>
      <c r="F53" s="140"/>
      <c r="G53" s="138" t="e">
        <f>+#REF!</f>
        <v>#REF!</v>
      </c>
      <c r="H53" s="139"/>
      <c r="I53" s="117"/>
      <c r="J53" s="117"/>
      <c r="K53" s="118"/>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257">
      <c r="A54" s="64"/>
      <c r="B54" s="64"/>
      <c r="C54" s="70"/>
      <c r="D54" s="68"/>
      <c r="E54" s="68"/>
      <c r="F54" s="69"/>
      <c r="K54" s="63"/>
      <c r="AM54"/>
    </row>
  </sheetData>
  <mergeCells count="3">
    <mergeCell ref="B10:C10"/>
    <mergeCell ref="G10:J10"/>
    <mergeCell ref="I7:J7"/>
  </mergeCells>
  <pageMargins left="0.31496062992125984" right="0.23622047244094491" top="0.35433070866141736" bottom="7.874015748031496E-2" header="0.15748031496062992" footer="0.19685039370078741"/>
  <pageSetup paperSize="9" scale="61" orientation="portrait" r:id="rId1"/>
  <headerFooter alignWithMargins="0">
    <oddFooter xml:space="preserve">&amp;C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8"/>
  <dimension ref="A1:K36"/>
  <sheetViews>
    <sheetView workbookViewId="0"/>
  </sheetViews>
  <sheetFormatPr defaultColWidth="8.58203125" defaultRowHeight="14"/>
  <cols>
    <col min="1" max="1" width="9.5" style="145" customWidth="1"/>
    <col min="2" max="4" width="8.58203125" style="145"/>
    <col min="5" max="5" width="2.08203125" style="145" customWidth="1"/>
    <col min="6" max="9" width="8.58203125" style="145"/>
    <col min="10" max="10" width="5.08203125" style="145" customWidth="1"/>
    <col min="11" max="18" width="8.58203125" style="145"/>
    <col min="19" max="19" width="6" style="145" customWidth="1"/>
    <col min="20" max="16384" width="8.58203125" style="145"/>
  </cols>
  <sheetData>
    <row r="1" spans="1:5" ht="23">
      <c r="A1" s="167" t="s">
        <v>239</v>
      </c>
    </row>
    <row r="3" spans="1:5" ht="15.5">
      <c r="A3" s="543" t="e">
        <f>+'Spotlight mFund Client'!$B$7</f>
        <v>#REF!</v>
      </c>
      <c r="B3" s="543"/>
      <c r="D3" s="146"/>
      <c r="E3" s="146"/>
    </row>
    <row r="11" spans="1:5">
      <c r="A11" s="542" t="s">
        <v>206</v>
      </c>
      <c r="B11" s="542"/>
      <c r="C11" s="162"/>
    </row>
    <row r="12" spans="1:5">
      <c r="A12" s="164" t="s">
        <v>236</v>
      </c>
      <c r="B12" s="165"/>
      <c r="C12" s="163">
        <f>+'Spotlight mFund Client'!D11</f>
        <v>1</v>
      </c>
    </row>
    <row r="13" spans="1:5">
      <c r="A13" s="164" t="s">
        <v>237</v>
      </c>
      <c r="B13" s="165"/>
      <c r="C13" s="163" t="e">
        <f>+'Spotlight mFund Client'!D12</f>
        <v>#REF!</v>
      </c>
    </row>
    <row r="19" spans="1:11">
      <c r="A19" s="161" t="s">
        <v>232</v>
      </c>
      <c r="B19" s="147"/>
      <c r="F19" s="147"/>
      <c r="G19" s="55"/>
    </row>
    <row r="20" spans="1:11">
      <c r="A20" s="166" t="s">
        <v>240</v>
      </c>
      <c r="B20" s="147"/>
      <c r="F20" s="147"/>
      <c r="G20" s="147"/>
    </row>
    <row r="21" spans="1:11">
      <c r="A21" s="166" t="s">
        <v>241</v>
      </c>
    </row>
    <row r="23" spans="1:11">
      <c r="A23" s="148" t="s">
        <v>200</v>
      </c>
      <c r="B23" s="148"/>
      <c r="C23" s="148"/>
      <c r="D23" s="148"/>
      <c r="E23" s="148"/>
      <c r="F23" s="148" t="s">
        <v>202</v>
      </c>
    </row>
    <row r="24" spans="1:11">
      <c r="A24" s="169" t="e">
        <f>+#REF!</f>
        <v>#REF!</v>
      </c>
      <c r="B24" s="149" t="e">
        <f>+#REF!</f>
        <v>#REF!</v>
      </c>
      <c r="D24" s="74"/>
      <c r="E24" s="171" t="s">
        <v>252</v>
      </c>
      <c r="F24" s="169" t="e">
        <f>+#REF!</f>
        <v>#REF!</v>
      </c>
      <c r="G24" s="149" t="e">
        <f>+#REF!</f>
        <v>#REF!</v>
      </c>
      <c r="K24" s="168">
        <v>0</v>
      </c>
    </row>
    <row r="25" spans="1:11">
      <c r="A25" s="169" t="e">
        <f>+#REF!</f>
        <v>#REF!</v>
      </c>
      <c r="B25" s="149" t="e">
        <f>+#REF!</f>
        <v>#REF!</v>
      </c>
      <c r="D25" s="78"/>
      <c r="E25" s="171" t="s">
        <v>252</v>
      </c>
      <c r="F25" s="169" t="e">
        <f>+#REF!</f>
        <v>#REF!</v>
      </c>
      <c r="G25" s="149" t="e">
        <f>+#REF!</f>
        <v>#REF!</v>
      </c>
      <c r="K25" s="168">
        <v>0</v>
      </c>
    </row>
    <row r="26" spans="1:11">
      <c r="A26" s="169" t="e">
        <f>+#REF!</f>
        <v>#REF!</v>
      </c>
      <c r="B26" s="149" t="e">
        <f>+#REF!</f>
        <v>#REF!</v>
      </c>
      <c r="D26" s="78"/>
      <c r="E26" s="171" t="s">
        <v>252</v>
      </c>
      <c r="F26" s="169" t="e">
        <f>+#REF!</f>
        <v>#REF!</v>
      </c>
      <c r="G26" s="149" t="e">
        <f>+#REF!</f>
        <v>#REF!</v>
      </c>
      <c r="K26" s="168">
        <v>0</v>
      </c>
    </row>
    <row r="27" spans="1:11">
      <c r="A27" s="149"/>
      <c r="B27" s="78"/>
      <c r="C27" s="78"/>
      <c r="D27" s="78"/>
      <c r="E27" s="171" t="s">
        <v>252</v>
      </c>
      <c r="F27" s="150"/>
      <c r="K27" s="168">
        <v>0</v>
      </c>
    </row>
    <row r="28" spans="1:11">
      <c r="A28" s="148" t="s">
        <v>233</v>
      </c>
      <c r="B28" s="151"/>
      <c r="C28" s="151"/>
      <c r="D28" s="151"/>
      <c r="E28" s="171" t="s">
        <v>252</v>
      </c>
      <c r="F28" s="148" t="s">
        <v>234</v>
      </c>
      <c r="K28" s="168">
        <v>0</v>
      </c>
    </row>
    <row r="29" spans="1:11">
      <c r="A29" s="169" t="e">
        <f>+#REF!</f>
        <v>#REF!</v>
      </c>
      <c r="B29" s="152" t="e">
        <f>+#REF!</f>
        <v>#REF!</v>
      </c>
      <c r="D29" s="152"/>
      <c r="E29" s="171" t="s">
        <v>252</v>
      </c>
      <c r="F29" s="170" t="e">
        <f>+#REF!</f>
        <v>#REF!</v>
      </c>
      <c r="G29" s="152" t="e">
        <f>+#REF!</f>
        <v>#REF!</v>
      </c>
      <c r="K29" s="168">
        <v>0</v>
      </c>
    </row>
    <row r="30" spans="1:11">
      <c r="A30" s="169" t="e">
        <f>+#REF!</f>
        <v>#REF!</v>
      </c>
      <c r="B30" s="152" t="e">
        <f>+#REF!</f>
        <v>#REF!</v>
      </c>
      <c r="D30" s="153"/>
      <c r="E30" s="171" t="s">
        <v>252</v>
      </c>
      <c r="F30" s="170" t="e">
        <f>+#REF!</f>
        <v>#REF!</v>
      </c>
      <c r="G30" s="152" t="e">
        <f>+#REF!</f>
        <v>#REF!</v>
      </c>
      <c r="K30" s="168">
        <v>0</v>
      </c>
    </row>
    <row r="31" spans="1:11">
      <c r="A31" s="169" t="e">
        <f>+#REF!</f>
        <v>#REF!</v>
      </c>
      <c r="B31" s="152" t="e">
        <f>+#REF!</f>
        <v>#REF!</v>
      </c>
      <c r="D31" s="153"/>
      <c r="E31" s="171" t="s">
        <v>252</v>
      </c>
      <c r="F31" s="170" t="e">
        <f>+#REF!</f>
        <v>#REF!</v>
      </c>
      <c r="G31" s="152" t="e">
        <f>+#REF!</f>
        <v>#REF!</v>
      </c>
      <c r="K31" s="168">
        <v>0</v>
      </c>
    </row>
    <row r="32" spans="1:11">
      <c r="A32" s="154"/>
      <c r="B32" s="155"/>
      <c r="C32" s="155"/>
      <c r="D32" s="155"/>
      <c r="E32" s="171" t="s">
        <v>252</v>
      </c>
      <c r="F32" s="156"/>
      <c r="K32" s="168">
        <v>0</v>
      </c>
    </row>
    <row r="33" spans="1:11">
      <c r="A33" s="148" t="s">
        <v>203</v>
      </c>
      <c r="B33" s="157"/>
      <c r="C33" s="158"/>
      <c r="D33" s="158"/>
      <c r="E33" s="171" t="s">
        <v>252</v>
      </c>
      <c r="F33" s="148" t="s">
        <v>235</v>
      </c>
      <c r="K33" s="168">
        <v>0</v>
      </c>
    </row>
    <row r="34" spans="1:11">
      <c r="A34" s="169" t="e">
        <f>+#REF!</f>
        <v>#REF!</v>
      </c>
      <c r="B34" s="149" t="e">
        <f>+#REF!</f>
        <v>#REF!</v>
      </c>
      <c r="D34" s="159"/>
      <c r="E34" s="171" t="s">
        <v>252</v>
      </c>
      <c r="F34" s="169" t="e">
        <f>+#REF!</f>
        <v>#REF!</v>
      </c>
      <c r="G34" s="160" t="e">
        <f>+#REF!</f>
        <v>#REF!</v>
      </c>
      <c r="K34" s="168">
        <v>0</v>
      </c>
    </row>
    <row r="35" spans="1:11">
      <c r="A35" s="169" t="e">
        <f>+#REF!</f>
        <v>#REF!</v>
      </c>
      <c r="B35" s="149" t="e">
        <f>+#REF!</f>
        <v>#REF!</v>
      </c>
      <c r="D35" s="159"/>
      <c r="E35" s="171" t="s">
        <v>252</v>
      </c>
      <c r="F35" s="169" t="e">
        <f>+#REF!</f>
        <v>#REF!</v>
      </c>
      <c r="G35" s="160" t="e">
        <f>+#REF!</f>
        <v>#REF!</v>
      </c>
      <c r="K35" s="168">
        <v>0</v>
      </c>
    </row>
    <row r="36" spans="1:11">
      <c r="A36" s="169" t="e">
        <f>+#REF!</f>
        <v>#REF!</v>
      </c>
      <c r="B36" s="149" t="e">
        <f>+#REF!</f>
        <v>#REF!</v>
      </c>
      <c r="D36" s="159"/>
      <c r="E36" s="171" t="s">
        <v>252</v>
      </c>
      <c r="F36" s="169" t="e">
        <f>+#REF!</f>
        <v>#REF!</v>
      </c>
      <c r="G36" s="160" t="e">
        <f>+#REF!</f>
        <v>#REF!</v>
      </c>
      <c r="K36" s="168">
        <v>0</v>
      </c>
    </row>
  </sheetData>
  <mergeCells count="2">
    <mergeCell ref="A11:B11"/>
    <mergeCell ref="A3:B3"/>
  </mergeCells>
  <pageMargins left="0.51181102362204722" right="0.51181102362204722" top="1.7716535433070868" bottom="1.3779527559055118" header="0.31496062992125984" footer="0.39370078740157483"/>
  <pageSetup paperSize="9" fitToWidth="0" orientation="portrait" r:id="rId1"/>
  <headerFooter>
    <oddHeader>&amp;L&amp;G</oddHead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7">
    <tabColor rgb="FF99CCFF"/>
    <pageSetUpPr fitToPage="1"/>
  </sheetPr>
  <dimension ref="A1:AA309"/>
  <sheetViews>
    <sheetView workbookViewId="0"/>
  </sheetViews>
  <sheetFormatPr defaultColWidth="9" defaultRowHeight="14"/>
  <cols>
    <col min="1" max="1" width="9" style="215" customWidth="1"/>
    <col min="2" max="2" width="5.5" style="215" customWidth="1"/>
    <col min="3" max="3" width="11" style="215" customWidth="1"/>
    <col min="4" max="4" width="30.58203125" style="213" customWidth="1"/>
    <col min="5" max="5" width="0.5" style="213" customWidth="1"/>
    <col min="6" max="6" width="6" style="272" customWidth="1"/>
    <col min="7" max="8" width="6.58203125" style="272" customWidth="1"/>
    <col min="9" max="9" width="7.58203125" style="272" customWidth="1"/>
    <col min="10" max="10" width="11" style="272" customWidth="1"/>
    <col min="11" max="11" width="9.08203125" style="272" bestFit="1" customWidth="1"/>
    <col min="12" max="12" width="8.5" style="272" customWidth="1"/>
    <col min="13" max="13" width="10.5" style="272" customWidth="1"/>
    <col min="14" max="14" width="8.5" style="272" customWidth="1"/>
    <col min="15" max="15" width="0.5" style="215" customWidth="1"/>
    <col min="16" max="18" width="9.58203125" style="272" customWidth="1"/>
    <col min="19" max="19" width="0.5" style="215" customWidth="1"/>
    <col min="20" max="20" width="13.5" style="273" customWidth="1"/>
    <col min="21" max="23" width="9.58203125" style="273" customWidth="1"/>
    <col min="24" max="24" width="9.08203125" style="215" customWidth="1"/>
    <col min="25" max="25" width="8.08203125" style="215" customWidth="1"/>
    <col min="26" max="26" width="8.5" style="215" customWidth="1"/>
    <col min="27" max="27" width="7.58203125" style="215" hidden="1" customWidth="1"/>
    <col min="28" max="29" width="9.58203125" style="215" customWidth="1"/>
    <col min="30" max="16384" width="9" style="215"/>
  </cols>
  <sheetData>
    <row r="1" spans="1:24" s="248" customFormat="1">
      <c r="A1" s="358"/>
      <c r="B1" s="358"/>
      <c r="C1" s="358"/>
      <c r="D1" s="359"/>
      <c r="E1" s="358"/>
      <c r="F1" s="360"/>
      <c r="G1" s="360"/>
      <c r="H1" s="360"/>
      <c r="I1" s="360"/>
      <c r="J1" s="360"/>
      <c r="K1" s="360"/>
      <c r="L1" s="360"/>
      <c r="M1" s="360"/>
      <c r="N1" s="360"/>
      <c r="O1" s="358"/>
      <c r="P1" s="360"/>
      <c r="Q1" s="360"/>
      <c r="R1" s="360"/>
      <c r="S1" s="358"/>
      <c r="T1" s="361"/>
      <c r="U1" s="361"/>
      <c r="V1" s="361"/>
      <c r="W1" s="361"/>
      <c r="X1" s="358"/>
    </row>
    <row r="2" spans="1:24" s="248" customFormat="1">
      <c r="A2" s="358"/>
      <c r="B2" s="358"/>
      <c r="C2" s="358"/>
      <c r="D2" s="359"/>
      <c r="E2" s="358"/>
      <c r="F2" s="360"/>
      <c r="G2" s="360"/>
      <c r="H2" s="360"/>
      <c r="I2" s="360"/>
      <c r="J2" s="360"/>
      <c r="K2" s="360"/>
      <c r="L2" s="360"/>
      <c r="M2" s="360"/>
      <c r="N2" s="360"/>
      <c r="O2" s="358"/>
      <c r="P2" s="360"/>
      <c r="Q2" s="360"/>
      <c r="R2" s="360"/>
      <c r="S2" s="358"/>
      <c r="T2" s="361"/>
      <c r="U2" s="361"/>
      <c r="V2" s="361"/>
      <c r="W2" s="361"/>
      <c r="X2" s="358"/>
    </row>
    <row r="3" spans="1:24" s="248" customFormat="1" ht="14.9" customHeight="1">
      <c r="A3" s="358"/>
      <c r="B3" s="358"/>
      <c r="C3" s="358"/>
      <c r="D3" s="362"/>
      <c r="E3" s="362"/>
      <c r="F3" s="362"/>
      <c r="G3" s="362"/>
      <c r="H3" s="362"/>
      <c r="I3" s="362"/>
      <c r="J3" s="362"/>
      <c r="K3" s="362"/>
      <c r="L3" s="362"/>
      <c r="M3" s="362"/>
      <c r="N3" s="360"/>
      <c r="O3" s="358"/>
      <c r="P3" s="360"/>
      <c r="Q3" s="360"/>
      <c r="R3" s="360"/>
      <c r="S3" s="358"/>
      <c r="T3" s="361"/>
      <c r="U3" s="361"/>
      <c r="V3" s="361"/>
      <c r="W3" s="361"/>
      <c r="X3" s="358"/>
    </row>
    <row r="4" spans="1:24" s="248" customFormat="1" ht="14.9" customHeight="1">
      <c r="A4" s="358"/>
      <c r="B4" s="358"/>
      <c r="C4" s="358"/>
      <c r="D4" s="362"/>
      <c r="E4" s="362"/>
      <c r="F4" s="362"/>
      <c r="G4" s="362"/>
      <c r="H4" s="362"/>
      <c r="I4" s="362"/>
      <c r="J4" s="362"/>
      <c r="K4" s="362"/>
      <c r="L4" s="362"/>
      <c r="M4" s="362"/>
      <c r="N4" s="360"/>
      <c r="O4" s="358"/>
      <c r="P4" s="360"/>
      <c r="Q4" s="360"/>
      <c r="R4" s="360"/>
      <c r="S4" s="358"/>
      <c r="T4" s="361"/>
      <c r="U4" s="361"/>
      <c r="V4" s="361"/>
      <c r="W4" s="361"/>
      <c r="X4" s="358"/>
    </row>
    <row r="5" spans="1:24" s="248" customFormat="1" ht="14.9" customHeight="1">
      <c r="A5" s="358"/>
      <c r="B5" s="358"/>
      <c r="C5" s="358"/>
      <c r="D5" s="362"/>
      <c r="E5" s="362"/>
      <c r="F5" s="362"/>
      <c r="G5" s="362"/>
      <c r="H5" s="362"/>
      <c r="I5" s="362"/>
      <c r="J5" s="362"/>
      <c r="K5" s="362"/>
      <c r="L5" s="362"/>
      <c r="M5" s="362"/>
      <c r="N5" s="360"/>
      <c r="O5" s="358"/>
      <c r="P5" s="360"/>
      <c r="Q5" s="360"/>
      <c r="R5" s="360"/>
      <c r="S5" s="358"/>
      <c r="T5" s="361"/>
      <c r="U5" s="361"/>
      <c r="V5" s="361"/>
      <c r="W5" s="361"/>
      <c r="X5" s="358"/>
    </row>
    <row r="6" spans="1:24" ht="14.9" customHeight="1">
      <c r="A6" s="358"/>
      <c r="B6" s="358"/>
      <c r="C6" s="358"/>
      <c r="D6" s="362"/>
      <c r="E6" s="362"/>
      <c r="F6" s="362"/>
      <c r="G6" s="362"/>
      <c r="H6" s="362"/>
      <c r="I6" s="362"/>
      <c r="J6" s="362"/>
      <c r="K6" s="362"/>
      <c r="L6" s="362"/>
      <c r="M6" s="362"/>
      <c r="N6" s="360"/>
      <c r="O6" s="358"/>
      <c r="P6" s="360"/>
      <c r="Q6" s="360"/>
      <c r="R6" s="360"/>
      <c r="S6" s="358"/>
      <c r="T6" s="361"/>
      <c r="U6" s="361"/>
      <c r="V6" s="361"/>
      <c r="W6" s="361"/>
      <c r="X6" s="358"/>
    </row>
    <row r="7" spans="1:24">
      <c r="A7" s="358"/>
      <c r="B7" s="358"/>
      <c r="C7" s="358"/>
      <c r="D7" s="359"/>
      <c r="E7" s="358"/>
      <c r="F7" s="360"/>
      <c r="G7" s="360"/>
      <c r="H7" s="360"/>
      <c r="I7" s="360"/>
      <c r="J7" s="360"/>
      <c r="K7" s="360"/>
      <c r="L7" s="360"/>
      <c r="M7" s="360"/>
      <c r="N7" s="360"/>
      <c r="O7" s="358"/>
      <c r="P7" s="360"/>
      <c r="Q7" s="360"/>
      <c r="R7" s="360"/>
      <c r="S7" s="358"/>
      <c r="T7" s="361"/>
      <c r="U7" s="361"/>
      <c r="V7" s="361"/>
      <c r="W7" s="361"/>
      <c r="X7" s="358"/>
    </row>
    <row r="8" spans="1:24" s="208" customFormat="1" ht="18" customHeight="1">
      <c r="A8" s="197" t="e">
        <f>"Single Asset Exchange Traded Product Summary - "&amp;TEXT(#REF!,"mmmm yyyy")</f>
        <v>#REF!</v>
      </c>
      <c r="Q8" s="392"/>
      <c r="X8" s="200" t="e">
        <f>"Transaction days: "&amp;#REF!&amp;" / Period ending: "&amp;TEXT(#REF!,"dddd, dd mmmm yyyy")</f>
        <v>#REF!</v>
      </c>
    </row>
    <row r="9" spans="1:24" s="357" customFormat="1" ht="18">
      <c r="A9" s="356" t="s">
        <v>527</v>
      </c>
      <c r="E9" s="215"/>
      <c r="F9" s="356" t="s">
        <v>487</v>
      </c>
      <c r="O9" s="215"/>
      <c r="P9" s="356" t="s">
        <v>488</v>
      </c>
      <c r="S9" s="215"/>
      <c r="T9" s="356" t="s">
        <v>489</v>
      </c>
    </row>
    <row r="10" spans="1:24" ht="42">
      <c r="A10" s="218" t="s">
        <v>490</v>
      </c>
      <c r="B10" s="218" t="s">
        <v>491</v>
      </c>
      <c r="C10" s="531" t="s">
        <v>492</v>
      </c>
      <c r="D10" s="532"/>
      <c r="E10" s="215"/>
      <c r="F10" s="259" t="s">
        <v>493</v>
      </c>
      <c r="G10" s="219" t="s">
        <v>519</v>
      </c>
      <c r="H10" s="219" t="s">
        <v>520</v>
      </c>
      <c r="I10" s="219" t="s">
        <v>521</v>
      </c>
      <c r="J10" s="219" t="s">
        <v>497</v>
      </c>
      <c r="K10" s="219" t="s">
        <v>498</v>
      </c>
      <c r="L10" s="219" t="s">
        <v>516</v>
      </c>
      <c r="M10" s="219" t="s">
        <v>499</v>
      </c>
      <c r="N10" s="219" t="s">
        <v>522</v>
      </c>
      <c r="P10" s="219" t="s">
        <v>168</v>
      </c>
      <c r="Q10" s="219" t="s">
        <v>502</v>
      </c>
      <c r="R10" s="219" t="s">
        <v>503</v>
      </c>
      <c r="T10" s="222" t="s">
        <v>504</v>
      </c>
      <c r="U10" s="222" t="s">
        <v>505</v>
      </c>
      <c r="V10" s="222" t="s">
        <v>506</v>
      </c>
      <c r="W10" s="222" t="s">
        <v>507</v>
      </c>
      <c r="X10" s="222" t="s">
        <v>508</v>
      </c>
    </row>
    <row r="11" spans="1:24" s="355" customFormat="1">
      <c r="A11" s="369" t="s">
        <v>200</v>
      </c>
      <c r="B11" s="354"/>
      <c r="C11" s="354"/>
      <c r="D11" s="354"/>
      <c r="E11" s="215"/>
      <c r="F11" s="363"/>
      <c r="G11" s="364"/>
      <c r="H11" s="364"/>
      <c r="I11" s="364"/>
      <c r="J11" s="364"/>
      <c r="K11" s="364"/>
      <c r="L11" s="364"/>
      <c r="M11" s="364"/>
      <c r="N11" s="364"/>
      <c r="O11" s="215"/>
      <c r="P11" s="363"/>
      <c r="Q11" s="365"/>
      <c r="R11" s="365"/>
      <c r="S11" s="215"/>
      <c r="T11" s="366"/>
      <c r="U11" s="365"/>
      <c r="V11" s="365"/>
      <c r="W11" s="365"/>
      <c r="X11" s="354"/>
    </row>
    <row r="12" spans="1:24">
      <c r="A12" s="223" t="s">
        <v>534</v>
      </c>
      <c r="B12" s="301" t="s">
        <v>159</v>
      </c>
      <c r="C12" s="546" t="e">
        <f>VLOOKUP(A12,#REF!,2,FALSE)</f>
        <v>#REF!</v>
      </c>
      <c r="D12" s="547"/>
      <c r="E12" s="215"/>
      <c r="F12" s="302" t="e">
        <f>VLOOKUP(A12,#REF!,6,FALSE)</f>
        <v>#REF!</v>
      </c>
      <c r="G12" s="226" t="e">
        <f>VLOOKUP(A12,#REF!,8,FALSE)/1000000</f>
        <v>#REF!</v>
      </c>
      <c r="H12" s="302" t="e">
        <f>VLOOKUP(A12,#REF!,14,FALSE)/1000000</f>
        <v>#REF!</v>
      </c>
      <c r="I12" s="226" t="e">
        <f>VLOOKUP(A12,#REF!,18,FALSE)/1000000</f>
        <v>#REF!</v>
      </c>
      <c r="J12" s="303" t="e">
        <f>VLOOKUP(A12,#REF!,5,FALSE)</f>
        <v>#REF!</v>
      </c>
      <c r="K12" s="232" t="e">
        <f>VLOOKUP(A12,#REF!,7,FALSE)</f>
        <v>#REF!</v>
      </c>
      <c r="L12" s="303" t="e">
        <f>VLOOKUP(A12,#REF!,4,FALSE)</f>
        <v>#REF!</v>
      </c>
      <c r="M12" s="240" t="e">
        <f>_xlfn.IFNA(VLOOKUP(A12,#REF!,5,FALSE),"n/a")</f>
        <v>#REF!</v>
      </c>
      <c r="N12" s="304" t="e">
        <f>_xlfn.IFNA(VLOOKUP(A12,#REF!,7,FALSE),"n/a")</f>
        <v>#REF!</v>
      </c>
      <c r="P12" s="230" t="e">
        <f>VLOOKUP($A12,#REF!,6,FALSE)/100</f>
        <v>#REF!</v>
      </c>
      <c r="Q12" s="305" t="e">
        <f>VLOOKUP($A12,#REF!,21,FALSE)/100</f>
        <v>#REF!</v>
      </c>
      <c r="R12" s="230" t="e">
        <f>VLOOKUP($A12,#REF!,22,FALSE)/100</f>
        <v>#REF!</v>
      </c>
      <c r="T12" s="306" t="str">
        <f>IFERROR((VLOOKUP($A12,#REF!,20,FALSE)/100)/P12,"n/a")</f>
        <v>n/a</v>
      </c>
      <c r="U12" s="231" t="str">
        <f>IFERROR(VLOOKUP($A12,#REF!,3,FALSE),"n/a")</f>
        <v>n/a</v>
      </c>
      <c r="V12" s="306" t="str">
        <f>IFERROR(VLOOKUP($A12,#REF!,4,FALSE),"n/a")</f>
        <v>n/a</v>
      </c>
      <c r="W12" s="231" t="str">
        <f>IFERROR(VLOOKUP($A12,#REF!,5,FALSE),"n/a")</f>
        <v>n/a</v>
      </c>
      <c r="X12" s="306" t="str">
        <f>IFERROR(VLOOKUP($A12,#REF!,6,FALSE),"n/a")</f>
        <v>n/a</v>
      </c>
    </row>
    <row r="13" spans="1:24">
      <c r="A13" s="223" t="s">
        <v>125</v>
      </c>
      <c r="B13" s="301" t="s">
        <v>159</v>
      </c>
      <c r="C13" s="546" t="e">
        <f>VLOOKUP(A13,#REF!,2,FALSE)</f>
        <v>#REF!</v>
      </c>
      <c r="D13" s="547"/>
      <c r="E13" s="215"/>
      <c r="F13" s="302" t="e">
        <f>VLOOKUP(A13,#REF!,6,FALSE)</f>
        <v>#REF!</v>
      </c>
      <c r="G13" s="226" t="e">
        <f>VLOOKUP(A13,#REF!,8,FALSE)/1000000</f>
        <v>#REF!</v>
      </c>
      <c r="H13" s="302" t="e">
        <f>VLOOKUP(A13,#REF!,14,FALSE)/1000000</f>
        <v>#REF!</v>
      </c>
      <c r="I13" s="226" t="e">
        <f>VLOOKUP(A13,#REF!,18,FALSE)/1000000</f>
        <v>#REF!</v>
      </c>
      <c r="J13" s="303" t="e">
        <f>VLOOKUP(A13,#REF!,5,FALSE)</f>
        <v>#REF!</v>
      </c>
      <c r="K13" s="232" t="e">
        <f>VLOOKUP(A13,#REF!,7,FALSE)</f>
        <v>#REF!</v>
      </c>
      <c r="L13" s="303" t="e">
        <f>VLOOKUP(A13,#REF!,4,FALSE)</f>
        <v>#REF!</v>
      </c>
      <c r="M13" s="240" t="e">
        <f>_xlfn.IFNA(VLOOKUP(A13,#REF!,5,FALSE),"n/a")</f>
        <v>#REF!</v>
      </c>
      <c r="N13" s="304" t="e">
        <f>_xlfn.IFNA(VLOOKUP(A13,#REF!,7,FALSE),"n/a")</f>
        <v>#REF!</v>
      </c>
      <c r="P13" s="230" t="str">
        <f>IFERROR(VLOOKUP($A13,#REF!,6,FALSE)/100,"n/a")</f>
        <v>n/a</v>
      </c>
      <c r="Q13" s="305" t="e">
        <f>VLOOKUP($A13,#REF!,21,FALSE)/100</f>
        <v>#REF!</v>
      </c>
      <c r="R13" s="230" t="e">
        <f>VLOOKUP($A13,#REF!,22,FALSE)/100</f>
        <v>#REF!</v>
      </c>
      <c r="T13" s="306" t="str">
        <f>IFERROR((VLOOKUP($A13,#REF!,20,FALSE)/100)/P13,"n/a")</f>
        <v>n/a</v>
      </c>
      <c r="U13" s="231" t="str">
        <f>IFERROR(VLOOKUP($A13,#REF!,3,FALSE),"n/a")</f>
        <v>n/a</v>
      </c>
      <c r="V13" s="306" t="str">
        <f>IFERROR(VLOOKUP($A13,#REF!,4,FALSE),"n/a")</f>
        <v>n/a</v>
      </c>
      <c r="W13" s="231" t="str">
        <f>IFERROR(VLOOKUP($A13,#REF!,5,FALSE),"n/a")</f>
        <v>n/a</v>
      </c>
      <c r="X13" s="306" t="str">
        <f>IFERROR(VLOOKUP($A13,#REF!,6,FALSE),"n/a")</f>
        <v>n/a</v>
      </c>
    </row>
    <row r="14" spans="1:24">
      <c r="A14" s="223" t="s">
        <v>124</v>
      </c>
      <c r="B14" s="301" t="s">
        <v>159</v>
      </c>
      <c r="C14" s="546" t="e">
        <f>VLOOKUP(A14,#REF!,2,FALSE)</f>
        <v>#REF!</v>
      </c>
      <c r="D14" s="547"/>
      <c r="E14" s="215"/>
      <c r="F14" s="302" t="e">
        <f>VLOOKUP(A14,#REF!,6,FALSE)</f>
        <v>#REF!</v>
      </c>
      <c r="G14" s="226" t="e">
        <f>VLOOKUP(A14,#REF!,8,FALSE)/1000000</f>
        <v>#REF!</v>
      </c>
      <c r="H14" s="302" t="e">
        <f>VLOOKUP(A14,#REF!,14,FALSE)/1000000</f>
        <v>#REF!</v>
      </c>
      <c r="I14" s="226" t="e">
        <f>VLOOKUP(A14,#REF!,18,FALSE)/1000000</f>
        <v>#REF!</v>
      </c>
      <c r="J14" s="303" t="e">
        <f>VLOOKUP(A14,#REF!,5,FALSE)</f>
        <v>#REF!</v>
      </c>
      <c r="K14" s="232" t="e">
        <f>VLOOKUP(A14,#REF!,7,FALSE)</f>
        <v>#REF!</v>
      </c>
      <c r="L14" s="303" t="e">
        <f>VLOOKUP(A14,#REF!,4,FALSE)</f>
        <v>#REF!</v>
      </c>
      <c r="M14" s="240" t="e">
        <f>_xlfn.IFNA(VLOOKUP(A14,#REF!,5,FALSE),"n/a")</f>
        <v>#REF!</v>
      </c>
      <c r="N14" s="304" t="e">
        <f>_xlfn.IFNA(VLOOKUP(A14,#REF!,7,FALSE),"n/a")</f>
        <v>#REF!</v>
      </c>
      <c r="P14" s="230" t="str">
        <f>IFERROR(VLOOKUP($A14,#REF!,6,FALSE)/100,"n/a")</f>
        <v>n/a</v>
      </c>
      <c r="Q14" s="305" t="e">
        <f>VLOOKUP($A14,#REF!,21,FALSE)/100</f>
        <v>#REF!</v>
      </c>
      <c r="R14" s="230" t="e">
        <f>VLOOKUP($A14,#REF!,22,FALSE)/100</f>
        <v>#REF!</v>
      </c>
      <c r="T14" s="306" t="str">
        <f>IFERROR((VLOOKUP($A14,#REF!,20,FALSE)/100)/P14,"n/a")</f>
        <v>n/a</v>
      </c>
      <c r="U14" s="231" t="str">
        <f>IFERROR(VLOOKUP($A14,#REF!,3,FALSE),"n/a")</f>
        <v>n/a</v>
      </c>
      <c r="V14" s="306" t="str">
        <f>IFERROR(VLOOKUP($A14,#REF!,4,FALSE),"n/a")</f>
        <v>n/a</v>
      </c>
      <c r="W14" s="231" t="str">
        <f>IFERROR(VLOOKUP($A14,#REF!,5,FALSE),"n/a")</f>
        <v>n/a</v>
      </c>
      <c r="X14" s="306" t="str">
        <f>IFERROR(VLOOKUP($A14,#REF!,6,FALSE),"n/a")</f>
        <v>n/a</v>
      </c>
    </row>
    <row r="15" spans="1:24">
      <c r="A15" s="223" t="s">
        <v>197</v>
      </c>
      <c r="B15" s="301" t="s">
        <v>159</v>
      </c>
      <c r="C15" s="546" t="e">
        <f>VLOOKUP(A15,#REF!,2,FALSE)</f>
        <v>#REF!</v>
      </c>
      <c r="D15" s="547"/>
      <c r="E15" s="215"/>
      <c r="F15" s="302" t="e">
        <f>VLOOKUP(A15,#REF!,6,FALSE)</f>
        <v>#REF!</v>
      </c>
      <c r="G15" s="226" t="e">
        <f>VLOOKUP(A15,#REF!,8,FALSE)/1000000</f>
        <v>#REF!</v>
      </c>
      <c r="H15" s="302" t="e">
        <f>VLOOKUP(A15,#REF!,14,FALSE)/1000000</f>
        <v>#REF!</v>
      </c>
      <c r="I15" s="226" t="e">
        <f>VLOOKUP(A15,#REF!,18,FALSE)/1000000</f>
        <v>#REF!</v>
      </c>
      <c r="J15" s="303" t="e">
        <f>VLOOKUP(A15,#REF!,5,FALSE)</f>
        <v>#REF!</v>
      </c>
      <c r="K15" s="232" t="e">
        <f>VLOOKUP(A15,#REF!,7,FALSE)</f>
        <v>#REF!</v>
      </c>
      <c r="L15" s="303" t="e">
        <f>VLOOKUP(A15,#REF!,4,FALSE)</f>
        <v>#REF!</v>
      </c>
      <c r="M15" s="240" t="e">
        <f>_xlfn.IFNA(VLOOKUP(A15,#REF!,5,FALSE),"n/a")</f>
        <v>#REF!</v>
      </c>
      <c r="N15" s="304" t="e">
        <f>_xlfn.IFNA(VLOOKUP(A15,#REF!,7,FALSE),"n/a")</f>
        <v>#REF!</v>
      </c>
      <c r="P15" s="230" t="str">
        <f>IFERROR(VLOOKUP($A15,#REF!,6,FALSE)/100,"n/a")</f>
        <v>n/a</v>
      </c>
      <c r="Q15" s="305" t="e">
        <f>VLOOKUP($A15,#REF!,21,FALSE)/100</f>
        <v>#REF!</v>
      </c>
      <c r="R15" s="230" t="e">
        <f>VLOOKUP($A15,#REF!,22,FALSE)/100</f>
        <v>#REF!</v>
      </c>
      <c r="T15" s="306" t="str">
        <f>IFERROR((VLOOKUP($A15,#REF!,20,FALSE)/100)/P15,"n/a")</f>
        <v>n/a</v>
      </c>
      <c r="U15" s="231" t="str">
        <f>IFERROR(VLOOKUP($A15,#REF!,3,FALSE),"n/a")</f>
        <v>n/a</v>
      </c>
      <c r="V15" s="306" t="str">
        <f>IFERROR(VLOOKUP($A15,#REF!,4,FALSE),"n/a")</f>
        <v>n/a</v>
      </c>
      <c r="W15" s="231" t="str">
        <f>IFERROR(VLOOKUP($A15,#REF!,5,FALSE),"n/a")</f>
        <v>n/a</v>
      </c>
      <c r="X15" s="306" t="str">
        <f>IFERROR(VLOOKUP($A15,#REF!,6,FALSE),"n/a")</f>
        <v>n/a</v>
      </c>
    </row>
    <row r="16" spans="1:24">
      <c r="A16" s="223" t="s">
        <v>181</v>
      </c>
      <c r="B16" s="301" t="s">
        <v>159</v>
      </c>
      <c r="C16" s="546" t="e">
        <f>VLOOKUP(A16,#REF!,2,FALSE)</f>
        <v>#REF!</v>
      </c>
      <c r="D16" s="547"/>
      <c r="E16" s="215"/>
      <c r="F16" s="302" t="e">
        <f>VLOOKUP(A16,#REF!,6,FALSE)</f>
        <v>#REF!</v>
      </c>
      <c r="G16" s="226" t="e">
        <f>VLOOKUP(A16,#REF!,8,FALSE)/1000000</f>
        <v>#REF!</v>
      </c>
      <c r="H16" s="302" t="e">
        <f>VLOOKUP(A16,#REF!,14,FALSE)/1000000</f>
        <v>#REF!</v>
      </c>
      <c r="I16" s="226" t="e">
        <f>VLOOKUP(A16,#REF!,18,FALSE)/1000000</f>
        <v>#REF!</v>
      </c>
      <c r="J16" s="303" t="e">
        <f>VLOOKUP(A16,#REF!,5,FALSE)</f>
        <v>#REF!</v>
      </c>
      <c r="K16" s="232" t="e">
        <f>VLOOKUP(A16,#REF!,7,FALSE)</f>
        <v>#REF!</v>
      </c>
      <c r="L16" s="303" t="e">
        <f>VLOOKUP(A16,#REF!,4,FALSE)</f>
        <v>#REF!</v>
      </c>
      <c r="M16" s="240" t="e">
        <f>_xlfn.IFNA(VLOOKUP(A16,#REF!,5,FALSE),"n/a")</f>
        <v>#REF!</v>
      </c>
      <c r="N16" s="304" t="e">
        <f>_xlfn.IFNA(VLOOKUP(A16,#REF!,7,FALSE),"n/a")</f>
        <v>#REF!</v>
      </c>
      <c r="P16" s="230" t="str">
        <f>IFERROR(VLOOKUP($A16,#REF!,6,FALSE)/100,"n/a")</f>
        <v>n/a</v>
      </c>
      <c r="Q16" s="305" t="e">
        <f>VLOOKUP($A16,#REF!,21,FALSE)/100</f>
        <v>#REF!</v>
      </c>
      <c r="R16" s="230" t="e">
        <f>VLOOKUP($A16,#REF!,22,FALSE)/100</f>
        <v>#REF!</v>
      </c>
      <c r="T16" s="306" t="str">
        <f>IFERROR((VLOOKUP($A16,#REF!,20,FALSE)/100)/P16,"n/a")</f>
        <v>n/a</v>
      </c>
      <c r="U16" s="231" t="str">
        <f>IFERROR(VLOOKUP($A16,#REF!,3,FALSE),"n/a")</f>
        <v>n/a</v>
      </c>
      <c r="V16" s="306" t="str">
        <f>IFERROR(VLOOKUP($A16,#REF!,4,FALSE),"n/a")</f>
        <v>n/a</v>
      </c>
      <c r="W16" s="231" t="str">
        <f>IFERROR(VLOOKUP($A16,#REF!,5,FALSE),"n/a")</f>
        <v>n/a</v>
      </c>
      <c r="X16" s="306" t="str">
        <f>IFERROR(VLOOKUP($A16,#REF!,6,FALSE),"n/a")</f>
        <v>n/a</v>
      </c>
    </row>
    <row r="17" spans="1:24">
      <c r="A17" s="223" t="s">
        <v>118</v>
      </c>
      <c r="B17" s="301" t="s">
        <v>159</v>
      </c>
      <c r="C17" s="224" t="e">
        <f>VLOOKUP(A17,#REF!,2,FALSE)</f>
        <v>#REF!</v>
      </c>
      <c r="D17" s="225"/>
      <c r="E17" s="215"/>
      <c r="F17" s="302" t="e">
        <f>VLOOKUP(A17,#REF!,6,FALSE)</f>
        <v>#REF!</v>
      </c>
      <c r="G17" s="226" t="e">
        <f>VLOOKUP(A17,#REF!,8,FALSE)/1000000</f>
        <v>#REF!</v>
      </c>
      <c r="H17" s="302" t="e">
        <f>VLOOKUP(A17,#REF!,14,FALSE)/1000000</f>
        <v>#REF!</v>
      </c>
      <c r="I17" s="226" t="e">
        <f>VLOOKUP(A17,#REF!,18,FALSE)/1000000</f>
        <v>#REF!</v>
      </c>
      <c r="J17" s="303" t="e">
        <f>VLOOKUP(A17,#REF!,5,FALSE)</f>
        <v>#REF!</v>
      </c>
      <c r="K17" s="232" t="e">
        <f>VLOOKUP(A17,#REF!,7,FALSE)</f>
        <v>#REF!</v>
      </c>
      <c r="L17" s="303" t="e">
        <f>VLOOKUP(A17,#REF!,4,FALSE)</f>
        <v>#REF!</v>
      </c>
      <c r="M17" s="240" t="e">
        <f>_xlfn.IFNA(VLOOKUP(A17,#REF!,5,FALSE),"n/a")</f>
        <v>#REF!</v>
      </c>
      <c r="N17" s="304" t="e">
        <f>_xlfn.IFNA(VLOOKUP(A17,#REF!,7,FALSE),"n/a")</f>
        <v>#REF!</v>
      </c>
      <c r="P17" s="230" t="str">
        <f>IFERROR(VLOOKUP($A17,#REF!,6,FALSE)/100,"n/a")</f>
        <v>n/a</v>
      </c>
      <c r="Q17" s="305" t="e">
        <f>VLOOKUP($A17,#REF!,21,FALSE)/100</f>
        <v>#REF!</v>
      </c>
      <c r="R17" s="230" t="e">
        <f>VLOOKUP($A17,#REF!,22,FALSE)/100</f>
        <v>#REF!</v>
      </c>
      <c r="T17" s="306" t="str">
        <f>IFERROR((VLOOKUP($A17,#REF!,20,FALSE)/100)/P17,"n/a")</f>
        <v>n/a</v>
      </c>
      <c r="U17" s="231" t="str">
        <f>IFERROR(VLOOKUP($A17,#REF!,3,FALSE),"n/a")</f>
        <v>n/a</v>
      </c>
      <c r="V17" s="306" t="str">
        <f>IFERROR(VLOOKUP($A17,#REF!,4,FALSE),"n/a")</f>
        <v>n/a</v>
      </c>
      <c r="W17" s="231" t="str">
        <f>IFERROR(VLOOKUP($A17,#REF!,5,FALSE),"n/a")</f>
        <v>n/a</v>
      </c>
      <c r="X17" s="306" t="str">
        <f>IFERROR(VLOOKUP($A17,#REF!,6,FALSE),"n/a")</f>
        <v>n/a</v>
      </c>
    </row>
    <row r="18" spans="1:24">
      <c r="A18" s="223" t="s">
        <v>5</v>
      </c>
      <c r="B18" s="301" t="s">
        <v>159</v>
      </c>
      <c r="C18" s="224" t="e">
        <f>VLOOKUP(A18,#REF!,2,FALSE)</f>
        <v>#REF!</v>
      </c>
      <c r="D18" s="225"/>
      <c r="E18" s="215"/>
      <c r="F18" s="302" t="e">
        <f>VLOOKUP(A18,#REF!,6,FALSE)</f>
        <v>#REF!</v>
      </c>
      <c r="G18" s="226" t="e">
        <f>VLOOKUP(A18,#REF!,8,FALSE)/1000000</f>
        <v>#REF!</v>
      </c>
      <c r="H18" s="302" t="e">
        <f>VLOOKUP(A18,#REF!,14,FALSE)/1000000</f>
        <v>#REF!</v>
      </c>
      <c r="I18" s="226" t="e">
        <f>VLOOKUP(A18,#REF!,18,FALSE)/1000000</f>
        <v>#REF!</v>
      </c>
      <c r="J18" s="303" t="e">
        <f>VLOOKUP(A18,#REF!,5,FALSE)</f>
        <v>#REF!</v>
      </c>
      <c r="K18" s="232" t="e">
        <f>VLOOKUP(A18,#REF!,7,FALSE)</f>
        <v>#REF!</v>
      </c>
      <c r="L18" s="303" t="e">
        <f>VLOOKUP(A18,#REF!,4,FALSE)</f>
        <v>#REF!</v>
      </c>
      <c r="M18" s="240" t="e">
        <f>_xlfn.IFNA(VLOOKUP(A18,#REF!,5,FALSE),"n/a")</f>
        <v>#REF!</v>
      </c>
      <c r="N18" s="304" t="e">
        <f>_xlfn.IFNA(VLOOKUP(A18,#REF!,7,FALSE),"n/a")</f>
        <v>#REF!</v>
      </c>
      <c r="P18" s="230" t="str">
        <f>IFERROR(VLOOKUP($A18,#REF!,6,FALSE)/100,"n/a")</f>
        <v>n/a</v>
      </c>
      <c r="Q18" s="305" t="e">
        <f>VLOOKUP($A18,#REF!,21,FALSE)/100</f>
        <v>#REF!</v>
      </c>
      <c r="R18" s="230" t="e">
        <f>VLOOKUP($A18,#REF!,22,FALSE)/100</f>
        <v>#REF!</v>
      </c>
      <c r="T18" s="306" t="str">
        <f>IFERROR((VLOOKUP($A18,#REF!,20,FALSE)/100)/P18,"n/a")</f>
        <v>n/a</v>
      </c>
      <c r="U18" s="231" t="str">
        <f>IFERROR(VLOOKUP($A18,#REF!,3,FALSE),"n/a")</f>
        <v>n/a</v>
      </c>
      <c r="V18" s="306" t="str">
        <f>IFERROR(VLOOKUP($A18,#REF!,4,FALSE),"n/a")</f>
        <v>n/a</v>
      </c>
      <c r="W18" s="231" t="str">
        <f>IFERROR(VLOOKUP($A18,#REF!,5,FALSE),"n/a")</f>
        <v>n/a</v>
      </c>
      <c r="X18" s="306" t="str">
        <f>IFERROR(VLOOKUP($A18,#REF!,6,FALSE),"n/a")</f>
        <v>n/a</v>
      </c>
    </row>
    <row r="19" spans="1:24">
      <c r="A19" s="223" t="s">
        <v>27</v>
      </c>
      <c r="B19" s="301" t="s">
        <v>159</v>
      </c>
      <c r="C19" s="224" t="e">
        <f>VLOOKUP(A19,#REF!,2,FALSE)</f>
        <v>#REF!</v>
      </c>
      <c r="D19" s="225"/>
      <c r="E19" s="215"/>
      <c r="F19" s="302" t="e">
        <f>VLOOKUP(A19,#REF!,6,FALSE)</f>
        <v>#REF!</v>
      </c>
      <c r="G19" s="226" t="e">
        <f>VLOOKUP(A19,#REF!,8,FALSE)/1000000</f>
        <v>#REF!</v>
      </c>
      <c r="H19" s="302" t="e">
        <f>VLOOKUP(A19,#REF!,14,FALSE)/1000000</f>
        <v>#REF!</v>
      </c>
      <c r="I19" s="226" t="e">
        <f>VLOOKUP(A19,#REF!,18,FALSE)/1000000</f>
        <v>#REF!</v>
      </c>
      <c r="J19" s="303" t="e">
        <f>VLOOKUP(A19,#REF!,5,FALSE)</f>
        <v>#REF!</v>
      </c>
      <c r="K19" s="232" t="e">
        <f>VLOOKUP(A19,#REF!,7,FALSE)</f>
        <v>#REF!</v>
      </c>
      <c r="L19" s="303" t="e">
        <f>VLOOKUP(A19,#REF!,4,FALSE)</f>
        <v>#REF!</v>
      </c>
      <c r="M19" s="240" t="e">
        <f>_xlfn.IFNA(VLOOKUP(A19,#REF!,5,FALSE),"n/a")</f>
        <v>#REF!</v>
      </c>
      <c r="N19" s="304" t="e">
        <f>_xlfn.IFNA(VLOOKUP(A19,#REF!,7,FALSE),"n/a")</f>
        <v>#REF!</v>
      </c>
      <c r="P19" s="230" t="str">
        <f>IFERROR(VLOOKUP($A19,#REF!,6,FALSE)/100,"n/a")</f>
        <v>n/a</v>
      </c>
      <c r="Q19" s="305" t="e">
        <f>VLOOKUP($A19,#REF!,21,FALSE)/100</f>
        <v>#REF!</v>
      </c>
      <c r="R19" s="230" t="e">
        <f>VLOOKUP($A19,#REF!,22,FALSE)/100</f>
        <v>#REF!</v>
      </c>
      <c r="T19" s="306" t="str">
        <f>IFERROR((VLOOKUP($A19,#REF!,20,FALSE)/100)/P19,"n/a")</f>
        <v>n/a</v>
      </c>
      <c r="U19" s="231" t="str">
        <f>IFERROR(VLOOKUP($A19,#REF!,3,FALSE),"n/a")</f>
        <v>n/a</v>
      </c>
      <c r="V19" s="306" t="str">
        <f>IFERROR(VLOOKUP($A19,#REF!,4,FALSE),"n/a")</f>
        <v>n/a</v>
      </c>
      <c r="W19" s="231" t="str">
        <f>IFERROR(VLOOKUP($A19,#REF!,5,FALSE),"n/a")</f>
        <v>n/a</v>
      </c>
      <c r="X19" s="306" t="str">
        <f>IFERROR(VLOOKUP($A19,#REF!,6,FALSE),"n/a")</f>
        <v>n/a</v>
      </c>
    </row>
    <row r="20" spans="1:24">
      <c r="A20" s="223" t="s">
        <v>47</v>
      </c>
      <c r="B20" s="301" t="s">
        <v>159</v>
      </c>
      <c r="C20" s="224" t="e">
        <f>VLOOKUP(A20,#REF!,2,FALSE)</f>
        <v>#REF!</v>
      </c>
      <c r="D20" s="225"/>
      <c r="E20" s="215"/>
      <c r="F20" s="302" t="e">
        <f>VLOOKUP(A20,#REF!,6,FALSE)</f>
        <v>#REF!</v>
      </c>
      <c r="G20" s="226" t="e">
        <f>VLOOKUP(A20,#REF!,8,FALSE)/1000000</f>
        <v>#REF!</v>
      </c>
      <c r="H20" s="302" t="e">
        <f>VLOOKUP(A20,#REF!,14,FALSE)/1000000</f>
        <v>#REF!</v>
      </c>
      <c r="I20" s="226" t="e">
        <f>VLOOKUP(A20,#REF!,18,FALSE)/1000000</f>
        <v>#REF!</v>
      </c>
      <c r="J20" s="303" t="e">
        <f>VLOOKUP(A20,#REF!,5,FALSE)</f>
        <v>#REF!</v>
      </c>
      <c r="K20" s="232" t="e">
        <f>VLOOKUP(A20,#REF!,7,FALSE)</f>
        <v>#REF!</v>
      </c>
      <c r="L20" s="303" t="e">
        <f>VLOOKUP(A20,#REF!,4,FALSE)</f>
        <v>#REF!</v>
      </c>
      <c r="M20" s="240" t="e">
        <f>_xlfn.IFNA(VLOOKUP(A20,#REF!,5,FALSE),"n/a")</f>
        <v>#REF!</v>
      </c>
      <c r="N20" s="304" t="e">
        <f>_xlfn.IFNA(VLOOKUP(A20,#REF!,7,FALSE),"n/a")</f>
        <v>#REF!</v>
      </c>
      <c r="P20" s="230" t="str">
        <f>IFERROR(VLOOKUP($A20,#REF!,6,FALSE)/100,"n/a")</f>
        <v>n/a</v>
      </c>
      <c r="Q20" s="305" t="e">
        <f>VLOOKUP($A20,#REF!,21,FALSE)/100</f>
        <v>#REF!</v>
      </c>
      <c r="R20" s="230" t="e">
        <f>VLOOKUP($A20,#REF!,22,FALSE)/100</f>
        <v>#REF!</v>
      </c>
      <c r="T20" s="306" t="str">
        <f>IFERROR((VLOOKUP($A20,#REF!,20,FALSE)/100)/P20,"n/a")</f>
        <v>n/a</v>
      </c>
      <c r="U20" s="231" t="str">
        <f>IFERROR(VLOOKUP($A20,#REF!,3,FALSE),"n/a")</f>
        <v>n/a</v>
      </c>
      <c r="V20" s="306" t="str">
        <f>IFERROR(VLOOKUP($A20,#REF!,4,FALSE),"n/a")</f>
        <v>n/a</v>
      </c>
      <c r="W20" s="231" t="str">
        <f>IFERROR(VLOOKUP($A20,#REF!,5,FALSE),"n/a")</f>
        <v>n/a</v>
      </c>
      <c r="X20" s="306" t="str">
        <f>IFERROR(VLOOKUP($A20,#REF!,6,FALSE),"n/a")</f>
        <v>n/a</v>
      </c>
    </row>
    <row r="21" spans="1:24">
      <c r="A21" s="223" t="s">
        <v>608</v>
      </c>
      <c r="B21" s="301" t="s">
        <v>159</v>
      </c>
      <c r="C21" s="224" t="e">
        <f>VLOOKUP(A21,#REF!,2,FALSE)</f>
        <v>#REF!</v>
      </c>
      <c r="D21" s="225"/>
      <c r="E21" s="215"/>
      <c r="F21" s="302" t="e">
        <f>VLOOKUP(A21,#REF!,6,FALSE)</f>
        <v>#REF!</v>
      </c>
      <c r="G21" s="226" t="e">
        <f>VLOOKUP(A21,#REF!,8,FALSE)/1000000</f>
        <v>#REF!</v>
      </c>
      <c r="H21" s="302" t="e">
        <f>VLOOKUP(A21,#REF!,14,FALSE)/1000000</f>
        <v>#REF!</v>
      </c>
      <c r="I21" s="226" t="e">
        <f>VLOOKUP(A21,#REF!,18,FALSE)/1000000</f>
        <v>#REF!</v>
      </c>
      <c r="J21" s="303" t="e">
        <f>VLOOKUP(A21,#REF!,5,FALSE)</f>
        <v>#REF!</v>
      </c>
      <c r="K21" s="232" t="e">
        <f>VLOOKUP(A21,#REF!,7,FALSE)</f>
        <v>#REF!</v>
      </c>
      <c r="L21" s="303" t="e">
        <f>VLOOKUP(A21,#REF!,4,FALSE)</f>
        <v>#REF!</v>
      </c>
      <c r="M21" s="240" t="str">
        <f t="shared" ref="M21:M26" si="0">IFERROR(+J21/(G21*1000000),"n/a")</f>
        <v>n/a</v>
      </c>
      <c r="N21" s="304" t="str">
        <f>IFERROR(VLOOKUP(A21,#REF!,2,FALSE),"n/a")</f>
        <v>n/a</v>
      </c>
      <c r="P21" s="230" t="str">
        <f>IFERROR(VLOOKUP($A21,#REF!,6,FALSE)/100,"n/a")</f>
        <v>n/a</v>
      </c>
      <c r="Q21" s="305" t="e">
        <f>VLOOKUP($A21,#REF!,21,FALSE)/100</f>
        <v>#REF!</v>
      </c>
      <c r="R21" s="230" t="e">
        <f>VLOOKUP($A21,#REF!,22,FALSE)/100</f>
        <v>#REF!</v>
      </c>
      <c r="T21" s="306" t="str">
        <f>IFERROR((VLOOKUP($A21,#REF!,20,FALSE)/100)/P21,"n/a")</f>
        <v>n/a</v>
      </c>
      <c r="U21" s="231" t="str">
        <f>IFERROR(VLOOKUP($A21,#REF!,3,FALSE),"n/a")</f>
        <v>n/a</v>
      </c>
      <c r="V21" s="306" t="str">
        <f>IFERROR(VLOOKUP($A21,#REF!,4,FALSE),"n/a")</f>
        <v>n/a</v>
      </c>
      <c r="W21" s="231" t="str">
        <f>IFERROR(VLOOKUP($A21,#REF!,5,FALSE),"n/a")</f>
        <v>n/a</v>
      </c>
      <c r="X21" s="306" t="str">
        <f>IFERROR(VLOOKUP($A21,#REF!,6,FALSE),"n/a")</f>
        <v>n/a</v>
      </c>
    </row>
    <row r="22" spans="1:24">
      <c r="A22" s="223" t="s">
        <v>651</v>
      </c>
      <c r="B22" s="301" t="s">
        <v>159</v>
      </c>
      <c r="C22" s="224" t="e">
        <f>VLOOKUP(A22,#REF!,2,FALSE)</f>
        <v>#REF!</v>
      </c>
      <c r="D22" s="225"/>
      <c r="E22" s="215"/>
      <c r="F22" s="302" t="e">
        <f>VLOOKUP(A22,#REF!,6,FALSE)</f>
        <v>#REF!</v>
      </c>
      <c r="G22" s="226" t="e">
        <f>VLOOKUP(A22,#REF!,8,FALSE)/1000000</f>
        <v>#REF!</v>
      </c>
      <c r="H22" s="302" t="e">
        <f>VLOOKUP(A22,#REF!,14,FALSE)/1000000</f>
        <v>#REF!</v>
      </c>
      <c r="I22" s="226" t="e">
        <f>VLOOKUP(A22,#REF!,18,FALSE)/1000000</f>
        <v>#REF!</v>
      </c>
      <c r="J22" s="303" t="e">
        <f>VLOOKUP(A22,#REF!,5,FALSE)</f>
        <v>#REF!</v>
      </c>
      <c r="K22" s="232" t="e">
        <f>VLOOKUP(A22,#REF!,7,FALSE)</f>
        <v>#REF!</v>
      </c>
      <c r="L22" s="303" t="e">
        <f>VLOOKUP(A22,#REF!,4,FALSE)</f>
        <v>#REF!</v>
      </c>
      <c r="M22" s="240" t="str">
        <f t="shared" si="0"/>
        <v>n/a</v>
      </c>
      <c r="N22" s="304" t="str">
        <f>IFERROR(VLOOKUP(A22,#REF!,2,FALSE),"n/a")</f>
        <v>n/a</v>
      </c>
      <c r="P22" s="230" t="str">
        <f>IFERROR(VLOOKUP($A22,#REF!,6,FALSE)/100,"n/a")</f>
        <v>n/a</v>
      </c>
      <c r="Q22" s="305" t="e">
        <f>VLOOKUP($A22,#REF!,21,FALSE)/100</f>
        <v>#REF!</v>
      </c>
      <c r="R22" s="230" t="e">
        <f>VLOOKUP($A22,#REF!,22,FALSE)/100</f>
        <v>#REF!</v>
      </c>
      <c r="T22" s="306" t="str">
        <f>IFERROR((VLOOKUP($A22,#REF!,20,FALSE)/100)/P22,"n/a")</f>
        <v>n/a</v>
      </c>
      <c r="U22" s="231" t="str">
        <f>IFERROR(VLOOKUP($A22,#REF!,3,FALSE),"n/a")</f>
        <v>n/a</v>
      </c>
      <c r="V22" s="306" t="str">
        <f>IFERROR(VLOOKUP($A22,#REF!,4,FALSE),"n/a")</f>
        <v>n/a</v>
      </c>
      <c r="W22" s="231" t="str">
        <f>IFERROR(VLOOKUP($A22,#REF!,5,FALSE),"n/a")</f>
        <v>n/a</v>
      </c>
      <c r="X22" s="306" t="str">
        <f>IFERROR(VLOOKUP($A22,#REF!,6,FALSE),"n/a")</f>
        <v>n/a</v>
      </c>
    </row>
    <row r="23" spans="1:24">
      <c r="A23" s="223" t="s">
        <v>650</v>
      </c>
      <c r="B23" s="301" t="s">
        <v>159</v>
      </c>
      <c r="C23" s="224" t="e">
        <f>VLOOKUP(A23,#REF!,2,FALSE)</f>
        <v>#REF!</v>
      </c>
      <c r="D23" s="225"/>
      <c r="E23" s="215"/>
      <c r="F23" s="302" t="e">
        <f>VLOOKUP(A23,#REF!,6,FALSE)</f>
        <v>#REF!</v>
      </c>
      <c r="G23" s="226" t="e">
        <f>VLOOKUP(A23,#REF!,8,FALSE)/1000000</f>
        <v>#REF!</v>
      </c>
      <c r="H23" s="302" t="e">
        <f>VLOOKUP(A23,#REF!,14,FALSE)/1000000</f>
        <v>#REF!</v>
      </c>
      <c r="I23" s="226" t="e">
        <f>VLOOKUP(A23,#REF!,18,FALSE)/1000000</f>
        <v>#REF!</v>
      </c>
      <c r="J23" s="303" t="e">
        <f>VLOOKUP(A23,#REF!,5,FALSE)</f>
        <v>#REF!</v>
      </c>
      <c r="K23" s="232" t="e">
        <f>VLOOKUP(A23,#REF!,7,FALSE)</f>
        <v>#REF!</v>
      </c>
      <c r="L23" s="303" t="e">
        <f>VLOOKUP(A23,#REF!,4,FALSE)</f>
        <v>#REF!</v>
      </c>
      <c r="M23" s="240" t="str">
        <f t="shared" si="0"/>
        <v>n/a</v>
      </c>
      <c r="N23" s="304" t="str">
        <f>IFERROR(VLOOKUP(A23,#REF!,2,FALSE),"n/a")</f>
        <v>n/a</v>
      </c>
      <c r="P23" s="230" t="str">
        <f>IFERROR(VLOOKUP($A23,#REF!,6,FALSE)/100,"n/a")</f>
        <v>n/a</v>
      </c>
      <c r="Q23" s="305" t="e">
        <f>VLOOKUP($A23,#REF!,21,FALSE)/100</f>
        <v>#REF!</v>
      </c>
      <c r="R23" s="230" t="e">
        <f>VLOOKUP($A23,#REF!,22,FALSE)/100</f>
        <v>#REF!</v>
      </c>
      <c r="T23" s="306" t="str">
        <f>IFERROR((VLOOKUP($A23,#REF!,20,FALSE)/100)/P23,"n/a")</f>
        <v>n/a</v>
      </c>
      <c r="U23" s="231" t="str">
        <f>IFERROR(VLOOKUP($A23,#REF!,3,FALSE),"n/a")</f>
        <v>n/a</v>
      </c>
      <c r="V23" s="306" t="str">
        <f>IFERROR(VLOOKUP($A23,#REF!,4,FALSE),"n/a")</f>
        <v>n/a</v>
      </c>
      <c r="W23" s="231" t="str">
        <f>IFERROR(VLOOKUP($A23,#REF!,5,FALSE),"n/a")</f>
        <v>n/a</v>
      </c>
      <c r="X23" s="306" t="str">
        <f>IFERROR(VLOOKUP($A23,#REF!,6,FALSE),"n/a")</f>
        <v>n/a</v>
      </c>
    </row>
    <row r="24" spans="1:24">
      <c r="A24" s="223" t="s">
        <v>554</v>
      </c>
      <c r="B24" s="301" t="s">
        <v>159</v>
      </c>
      <c r="C24" s="224" t="e">
        <f>VLOOKUP(A24,#REF!,2,FALSE)</f>
        <v>#REF!</v>
      </c>
      <c r="D24" s="225"/>
      <c r="E24" s="375"/>
      <c r="F24" s="302" t="e">
        <f>VLOOKUP(A24,#REF!,6,FALSE)</f>
        <v>#REF!</v>
      </c>
      <c r="G24" s="226" t="e">
        <f>VLOOKUP(A24,#REF!,8,FALSE)/1000000</f>
        <v>#REF!</v>
      </c>
      <c r="H24" s="302" t="e">
        <f>VLOOKUP(A24,#REF!,14,FALSE)/1000000</f>
        <v>#REF!</v>
      </c>
      <c r="I24" s="226" t="e">
        <f>VLOOKUP(A24,#REF!,18,FALSE)/1000000</f>
        <v>#REF!</v>
      </c>
      <c r="J24" s="303" t="e">
        <f>VLOOKUP(A24,#REF!,5,FALSE)</f>
        <v>#REF!</v>
      </c>
      <c r="K24" s="232" t="e">
        <f>VLOOKUP(A24,#REF!,7,FALSE)</f>
        <v>#REF!</v>
      </c>
      <c r="L24" s="303" t="e">
        <f>VLOOKUP(A24,#REF!,4,FALSE)</f>
        <v>#REF!</v>
      </c>
      <c r="M24" s="240" t="str">
        <f t="shared" si="0"/>
        <v>n/a</v>
      </c>
      <c r="N24" s="304" t="str">
        <f>IFERROR(VLOOKUP(A24,#REF!,2,FALSE),"n/a")</f>
        <v>n/a</v>
      </c>
      <c r="O24" s="375"/>
      <c r="P24" s="230" t="str">
        <f>IFERROR(VLOOKUP($A24,#REF!,6,FALSE)/100,"n/a")</f>
        <v>n/a</v>
      </c>
      <c r="Q24" s="305" t="e">
        <f>VLOOKUP($A24,#REF!,21,FALSE)/100</f>
        <v>#REF!</v>
      </c>
      <c r="R24" s="230" t="e">
        <f>VLOOKUP($A24,#REF!,22,FALSE)/100</f>
        <v>#REF!</v>
      </c>
      <c r="S24" s="375"/>
      <c r="T24" s="306" t="str">
        <f>IFERROR((VLOOKUP($A24,#REF!,20,FALSE)/100)/P24,"n/a")</f>
        <v>n/a</v>
      </c>
      <c r="U24" s="231" t="str">
        <f>IFERROR(VLOOKUP($A24,#REF!,3,FALSE),"n/a")</f>
        <v>n/a</v>
      </c>
      <c r="V24" s="306" t="str">
        <f>IFERROR(VLOOKUP($A24,#REF!,4,FALSE),"n/a")</f>
        <v>n/a</v>
      </c>
      <c r="W24" s="231" t="str">
        <f>IFERROR(VLOOKUP($A24,#REF!,5,FALSE),"n/a")</f>
        <v>n/a</v>
      </c>
      <c r="X24" s="306" t="str">
        <f>IFERROR(VLOOKUP($A24,#REF!,6,FALSE),"n/a")</f>
        <v>n/a</v>
      </c>
    </row>
    <row r="25" spans="1:24">
      <c r="A25" s="223" t="s">
        <v>555</v>
      </c>
      <c r="B25" s="301" t="s">
        <v>159</v>
      </c>
      <c r="C25" s="224" t="e">
        <f>VLOOKUP(A25,#REF!,2,FALSE)</f>
        <v>#REF!</v>
      </c>
      <c r="D25" s="225"/>
      <c r="E25" s="375"/>
      <c r="F25" s="302" t="e">
        <f>VLOOKUP(A25,#REF!,6,FALSE)</f>
        <v>#REF!</v>
      </c>
      <c r="G25" s="226" t="e">
        <f>VLOOKUP(A25,#REF!,8,FALSE)/1000000</f>
        <v>#REF!</v>
      </c>
      <c r="H25" s="302" t="e">
        <f>VLOOKUP(A25,#REF!,14,FALSE)/1000000</f>
        <v>#REF!</v>
      </c>
      <c r="I25" s="226" t="e">
        <f>VLOOKUP(A25,#REF!,18,FALSE)/1000000</f>
        <v>#REF!</v>
      </c>
      <c r="J25" s="303" t="e">
        <f>VLOOKUP(A25,#REF!,5,FALSE)</f>
        <v>#REF!</v>
      </c>
      <c r="K25" s="232" t="e">
        <f>VLOOKUP(A25,#REF!,7,FALSE)</f>
        <v>#REF!</v>
      </c>
      <c r="L25" s="303" t="e">
        <f>VLOOKUP(A25,#REF!,4,FALSE)</f>
        <v>#REF!</v>
      </c>
      <c r="M25" s="240" t="str">
        <f t="shared" si="0"/>
        <v>n/a</v>
      </c>
      <c r="N25" s="304" t="str">
        <f>IFERROR(VLOOKUP(A25,#REF!,2,FALSE),"n/a")</f>
        <v>n/a</v>
      </c>
      <c r="O25" s="375"/>
      <c r="P25" s="230" t="str">
        <f>IFERROR(VLOOKUP($A25,#REF!,6,FALSE)/100,"n/a")</f>
        <v>n/a</v>
      </c>
      <c r="Q25" s="305" t="e">
        <f>VLOOKUP($A25,#REF!,21,FALSE)/100</f>
        <v>#REF!</v>
      </c>
      <c r="R25" s="230" t="e">
        <f>VLOOKUP($A25,#REF!,22,FALSE)/100</f>
        <v>#REF!</v>
      </c>
      <c r="S25" s="375"/>
      <c r="T25" s="306" t="str">
        <f>IFERROR((VLOOKUP($A25,#REF!,20,FALSE)/100)/P25,"n/a")</f>
        <v>n/a</v>
      </c>
      <c r="U25" s="231" t="str">
        <f>IFERROR(VLOOKUP($A25,#REF!,3,FALSE),"n/a")</f>
        <v>n/a</v>
      </c>
      <c r="V25" s="306" t="str">
        <f>IFERROR(VLOOKUP($A25,#REF!,4,FALSE),"n/a")</f>
        <v>n/a</v>
      </c>
      <c r="W25" s="231" t="str">
        <f>IFERROR(VLOOKUP($A25,#REF!,5,FALSE),"n/a")</f>
        <v>n/a</v>
      </c>
      <c r="X25" s="306" t="str">
        <f>IFERROR(VLOOKUP($A25,#REF!,6,FALSE),"n/a")</f>
        <v>n/a</v>
      </c>
    </row>
    <row r="26" spans="1:24">
      <c r="A26" s="223" t="s">
        <v>556</v>
      </c>
      <c r="B26" s="301" t="s">
        <v>159</v>
      </c>
      <c r="C26" s="224" t="e">
        <f>VLOOKUP(A26,#REF!,2,FALSE)</f>
        <v>#REF!</v>
      </c>
      <c r="D26" s="225"/>
      <c r="E26" s="375"/>
      <c r="F26" s="302" t="e">
        <f>VLOOKUP(A26,#REF!,6,FALSE)</f>
        <v>#REF!</v>
      </c>
      <c r="G26" s="226" t="e">
        <f>VLOOKUP(A26,#REF!,8,FALSE)/1000000</f>
        <v>#REF!</v>
      </c>
      <c r="H26" s="302" t="e">
        <f>VLOOKUP(A26,#REF!,14,FALSE)/1000000</f>
        <v>#REF!</v>
      </c>
      <c r="I26" s="226" t="e">
        <f>VLOOKUP(A26,#REF!,18,FALSE)/1000000</f>
        <v>#REF!</v>
      </c>
      <c r="J26" s="303" t="e">
        <f>VLOOKUP(A26,#REF!,5,FALSE)</f>
        <v>#REF!</v>
      </c>
      <c r="K26" s="232" t="e">
        <f>VLOOKUP(A26,#REF!,7,FALSE)</f>
        <v>#REF!</v>
      </c>
      <c r="L26" s="303" t="e">
        <f>VLOOKUP(A26,#REF!,4,FALSE)</f>
        <v>#REF!</v>
      </c>
      <c r="M26" s="240" t="str">
        <f t="shared" si="0"/>
        <v>n/a</v>
      </c>
      <c r="N26" s="304" t="str">
        <f>IFERROR(VLOOKUP(A26,#REF!,2,FALSE),"n/a")</f>
        <v>n/a</v>
      </c>
      <c r="O26" s="375"/>
      <c r="P26" s="230" t="str">
        <f>IFERROR(VLOOKUP($A26,#REF!,6,FALSE)/100,"n/a")</f>
        <v>n/a</v>
      </c>
      <c r="Q26" s="305" t="e">
        <f>VLOOKUP($A26,#REF!,21,FALSE)/100</f>
        <v>#REF!</v>
      </c>
      <c r="R26" s="230" t="e">
        <f>VLOOKUP($A26,#REF!,22,FALSE)/100</f>
        <v>#REF!</v>
      </c>
      <c r="S26" s="375"/>
      <c r="T26" s="306" t="str">
        <f>IFERROR((VLOOKUP($A26,#REF!,20,FALSE)/100)/P26,"n/a")</f>
        <v>n/a</v>
      </c>
      <c r="U26" s="231" t="str">
        <f>IFERROR(VLOOKUP($A26,#REF!,3,FALSE),"n/a")</f>
        <v>n/a</v>
      </c>
      <c r="V26" s="306" t="str">
        <f>IFERROR(VLOOKUP($A26,#REF!,4,FALSE),"n/a")</f>
        <v>n/a</v>
      </c>
      <c r="W26" s="231" t="str">
        <f>IFERROR(VLOOKUP($A26,#REF!,5,FALSE),"n/a")</f>
        <v>n/a</v>
      </c>
      <c r="X26" s="306" t="str">
        <f>IFERROR(VLOOKUP($A26,#REF!,6,FALSE),"n/a")</f>
        <v>n/a</v>
      </c>
    </row>
    <row r="27" spans="1:24">
      <c r="A27" s="352" t="s">
        <v>511</v>
      </c>
      <c r="B27" s="353"/>
      <c r="C27" s="353"/>
      <c r="D27" s="353"/>
      <c r="E27" s="215"/>
      <c r="F27" s="352"/>
      <c r="G27" s="354"/>
      <c r="H27" s="354"/>
      <c r="I27" s="354"/>
      <c r="J27" s="354"/>
      <c r="K27" s="354"/>
      <c r="L27" s="354"/>
      <c r="M27" s="354"/>
      <c r="N27" s="354"/>
      <c r="P27" s="352"/>
      <c r="Q27" s="433"/>
      <c r="R27" s="353"/>
      <c r="T27" s="352"/>
      <c r="U27" s="353"/>
      <c r="V27" s="353"/>
      <c r="W27" s="353"/>
      <c r="X27" s="353"/>
    </row>
    <row r="28" spans="1:24" s="355" customFormat="1">
      <c r="A28" s="223" t="s">
        <v>169</v>
      </c>
      <c r="B28" s="301" t="s">
        <v>83</v>
      </c>
      <c r="C28" s="224" t="e">
        <f>VLOOKUP((A28&amp;".ASX"),#REF!,8,FALSE)</f>
        <v>#REF!</v>
      </c>
      <c r="D28" s="225"/>
      <c r="E28" s="215"/>
      <c r="F28" s="302"/>
      <c r="G28" s="226"/>
      <c r="H28" s="302"/>
      <c r="I28" s="226"/>
      <c r="J28" s="303"/>
      <c r="K28" s="232"/>
      <c r="L28" s="303"/>
      <c r="M28" s="240"/>
      <c r="N28" s="304"/>
      <c r="O28" s="215"/>
      <c r="P28" s="230" t="e">
        <f>VLOOKUP(($A28&amp;".ASX"),#REF!,2,FALSE)</f>
        <v>#REF!</v>
      </c>
      <c r="Q28" s="305" t="e">
        <f>VLOOKUP($A28,#REF!,21,FALSE)</f>
        <v>#REF!</v>
      </c>
      <c r="R28" s="230" t="e">
        <f>VLOOKUP($A28,#REF!,22,FALSE)</f>
        <v>#REF!</v>
      </c>
      <c r="S28" s="215"/>
      <c r="T28" s="306"/>
      <c r="U28" s="231" t="str">
        <f>IFERROR(($P28-VLOOKUP($A28,#REF!,25,FALSE))/(VLOOKUP($A28,#REF!,25,FALSE)),"n/a")</f>
        <v>n/a</v>
      </c>
      <c r="V28" s="306" t="str">
        <f>IFERROR(($P28-VLOOKUP($A28,#REF!,27,FALSE))/(VLOOKUP($A28,#REF!,27,FALSE)),"n/a")</f>
        <v>n/a</v>
      </c>
      <c r="W28" s="274" t="str">
        <f>IFERROR((($P28/VLOOKUP($A28,#REF!,29,FALSE))^(1/3)-1),"n/a")</f>
        <v>n/a</v>
      </c>
      <c r="X28" s="306" t="str">
        <f>IFERROR((($P28/VLOOKUP($A28,#REF!,31,FALSE))^(1/5)-1),"n/a")</f>
        <v>n/a</v>
      </c>
    </row>
    <row r="29" spans="1:24">
      <c r="A29" s="223" t="s">
        <v>175</v>
      </c>
      <c r="B29" s="301" t="s">
        <v>83</v>
      </c>
      <c r="C29" s="224" t="e">
        <f>VLOOKUP((A29&amp;".ASX"),#REF!,8,FALSE)</f>
        <v>#REF!</v>
      </c>
      <c r="D29" s="225"/>
      <c r="E29" s="215"/>
      <c r="F29" s="302"/>
      <c r="G29" s="226"/>
      <c r="H29" s="302"/>
      <c r="I29" s="226"/>
      <c r="J29" s="303"/>
      <c r="K29" s="232"/>
      <c r="L29" s="303"/>
      <c r="M29" s="240"/>
      <c r="N29" s="304"/>
      <c r="P29" s="230" t="e">
        <f>VLOOKUP(($A29&amp;".ASX"),#REF!,2,FALSE)</f>
        <v>#REF!</v>
      </c>
      <c r="Q29" s="305" t="e">
        <f>VLOOKUP($A29,#REF!,21,FALSE)/100</f>
        <v>#REF!</v>
      </c>
      <c r="R29" s="230" t="e">
        <f>VLOOKUP($A29,#REF!,22,FALSE)/100</f>
        <v>#REF!</v>
      </c>
      <c r="T29" s="306"/>
      <c r="U29" s="231" t="str">
        <f>IFERROR(($P29-VLOOKUP($A29,#REF!,25,FALSE))/(VLOOKUP($A29,#REF!,25,FALSE)),"n/a")</f>
        <v>n/a</v>
      </c>
      <c r="V29" s="306" t="str">
        <f>IFERROR(($P29-VLOOKUP($A29,#REF!,27,FALSE))/(VLOOKUP($A29,#REF!,27,FALSE)),"n/a")</f>
        <v>n/a</v>
      </c>
      <c r="W29" s="274" t="str">
        <f>IFERROR((($P29/VLOOKUP($A29,#REF!,29,FALSE))^(1/3)-1),"n/a")</f>
        <v>n/a</v>
      </c>
      <c r="X29" s="306" t="str">
        <f>IFERROR((($P29/VLOOKUP($A29,#REF!,31,FALSE))^(1/5)-1),"n/a")</f>
        <v>n/a</v>
      </c>
    </row>
    <row r="30" spans="1:24">
      <c r="A30" s="223" t="s">
        <v>186</v>
      </c>
      <c r="B30" s="301" t="s">
        <v>83</v>
      </c>
      <c r="C30" s="224" t="e">
        <f>VLOOKUP((A30&amp;".ASX"),#REF!,8,FALSE)</f>
        <v>#REF!</v>
      </c>
      <c r="D30" s="225"/>
      <c r="E30" s="215"/>
      <c r="F30" s="302"/>
      <c r="G30" s="226"/>
      <c r="H30" s="302"/>
      <c r="I30" s="226"/>
      <c r="J30" s="303"/>
      <c r="K30" s="232"/>
      <c r="L30" s="303"/>
      <c r="M30" s="304"/>
      <c r="N30" s="304"/>
      <c r="P30" s="230" t="e">
        <f>VLOOKUP(($A30&amp;".ASX"),#REF!,2,FALSE)</f>
        <v>#REF!</v>
      </c>
      <c r="Q30" s="305" t="e">
        <f>VLOOKUP($A30,#REF!,21,FALSE)/100</f>
        <v>#REF!</v>
      </c>
      <c r="R30" s="230" t="e">
        <f>VLOOKUP($A30,#REF!,22,FALSE)/100</f>
        <v>#REF!</v>
      </c>
      <c r="T30" s="306"/>
      <c r="U30" s="231" t="str">
        <f>IFERROR(($P30-VLOOKUP($A30,#REF!,25,FALSE))/(VLOOKUP($A30,#REF!,25,FALSE)),"n/a")</f>
        <v>n/a</v>
      </c>
      <c r="V30" s="306" t="str">
        <f>IFERROR(($P30-VLOOKUP($A30,#REF!,27,FALSE))/(VLOOKUP($A30,#REF!,27,FALSE)),"n/a")</f>
        <v>n/a</v>
      </c>
      <c r="W30" s="274" t="str">
        <f>IFERROR((($P30/VLOOKUP($A30,#REF!,29,FALSE))^(1/3)-1),"n/a")</f>
        <v>n/a</v>
      </c>
      <c r="X30" s="306" t="str">
        <f>IFERROR((($P30/VLOOKUP($A30,#REF!,31,FALSE))^(1/5)-1),"n/a")</f>
        <v>n/a</v>
      </c>
    </row>
    <row r="31" spans="1:24">
      <c r="A31" s="223" t="s">
        <v>187</v>
      </c>
      <c r="B31" s="301" t="s">
        <v>83</v>
      </c>
      <c r="C31" s="224" t="e">
        <f>VLOOKUP((A31&amp;".ASX"),#REF!,8,FALSE)</f>
        <v>#REF!</v>
      </c>
      <c r="D31" s="225"/>
      <c r="E31" s="215"/>
      <c r="F31" s="302"/>
      <c r="G31" s="226"/>
      <c r="H31" s="302"/>
      <c r="I31" s="226"/>
      <c r="J31" s="303"/>
      <c r="K31" s="232"/>
      <c r="L31" s="303"/>
      <c r="M31" s="240"/>
      <c r="N31" s="304"/>
      <c r="P31" s="230" t="e">
        <f>VLOOKUP(($A31&amp;".ASX"),#REF!,2,FALSE)</f>
        <v>#REF!</v>
      </c>
      <c r="Q31" s="305" t="e">
        <f>VLOOKUP($A31,#REF!,21,FALSE)/100</f>
        <v>#REF!</v>
      </c>
      <c r="R31" s="230" t="e">
        <f>VLOOKUP($A31,#REF!,22,FALSE)/100</f>
        <v>#REF!</v>
      </c>
      <c r="T31" s="306"/>
      <c r="U31" s="231" t="str">
        <f>IFERROR(($P31-VLOOKUP($A31,#REF!,25,FALSE))/(VLOOKUP($A31,#REF!,25,FALSE)),"n/a")</f>
        <v>n/a</v>
      </c>
      <c r="V31" s="306" t="str">
        <f>IFERROR(($P31-VLOOKUP($A31,#REF!,27,FALSE))/(VLOOKUP($A31,#REF!,27,FALSE)),"n/a")</f>
        <v>n/a</v>
      </c>
      <c r="W31" s="274" t="str">
        <f>IFERROR((($P31/VLOOKUP($A31,#REF!,29,FALSE))^(1/3)-1),"n/a")</f>
        <v>n/a</v>
      </c>
      <c r="X31" s="306" t="str">
        <f>IFERROR((($P31/VLOOKUP($A31,#REF!,31,FALSE))^(1/5)-1),"n/a")</f>
        <v>n/a</v>
      </c>
    </row>
    <row r="32" spans="1:24">
      <c r="A32" s="223" t="s">
        <v>178</v>
      </c>
      <c r="B32" s="301" t="s">
        <v>83</v>
      </c>
      <c r="C32" s="224" t="e">
        <f>VLOOKUP((A32&amp;".ASX"),#REF!,8,FALSE)</f>
        <v>#REF!</v>
      </c>
      <c r="D32" s="225"/>
      <c r="E32" s="215"/>
      <c r="F32" s="302"/>
      <c r="G32" s="226"/>
      <c r="H32" s="302"/>
      <c r="I32" s="226"/>
      <c r="J32" s="303"/>
      <c r="K32" s="232"/>
      <c r="L32" s="303"/>
      <c r="M32" s="240"/>
      <c r="N32" s="304"/>
      <c r="P32" s="230" t="e">
        <f>VLOOKUP(($A32&amp;".ASX"),#REF!,2,FALSE)</f>
        <v>#REF!</v>
      </c>
      <c r="Q32" s="305" t="e">
        <f>VLOOKUP($A32,#REF!,21,FALSE)/100</f>
        <v>#REF!</v>
      </c>
      <c r="R32" s="230" t="e">
        <f>VLOOKUP($A32,#REF!,22,FALSE)/100</f>
        <v>#REF!</v>
      </c>
      <c r="T32" s="306"/>
      <c r="U32" s="231" t="str">
        <f>IFERROR(($P32-VLOOKUP($A32,#REF!,25,FALSE))/(VLOOKUP($A32,#REF!,25,FALSE)),"n/a")</f>
        <v>n/a</v>
      </c>
      <c r="V32" s="306" t="str">
        <f>IFERROR(($P32-VLOOKUP($A32,#REF!,27,FALSE))/(VLOOKUP($A32,#REF!,27,FALSE)),"n/a")</f>
        <v>n/a</v>
      </c>
      <c r="W32" s="274" t="str">
        <f>IFERROR((($P32/VLOOKUP($A32,#REF!,29,FALSE))^(1/3)-1),"n/a")</f>
        <v>n/a</v>
      </c>
      <c r="X32" s="306" t="str">
        <f>IFERROR((($P32/VLOOKUP($A32,#REF!,31,FALSE))^(1/5)-1),"n/a")</f>
        <v>n/a</v>
      </c>
    </row>
    <row r="33" spans="1:24">
      <c r="A33" s="223" t="s">
        <v>179</v>
      </c>
      <c r="B33" s="301" t="s">
        <v>83</v>
      </c>
      <c r="C33" s="224" t="e">
        <f>VLOOKUP((A33&amp;".ASX"),#REF!,8,FALSE)</f>
        <v>#REF!</v>
      </c>
      <c r="D33" s="225"/>
      <c r="E33" s="215"/>
      <c r="F33" s="302"/>
      <c r="G33" s="226"/>
      <c r="H33" s="302"/>
      <c r="I33" s="226"/>
      <c r="J33" s="303"/>
      <c r="K33" s="232"/>
      <c r="L33" s="303"/>
      <c r="M33" s="240"/>
      <c r="N33" s="304"/>
      <c r="P33" s="230" t="e">
        <f>VLOOKUP(($A33&amp;".ASX"),#REF!,2,FALSE)</f>
        <v>#REF!</v>
      </c>
      <c r="Q33" s="305" t="e">
        <f>VLOOKUP($A33,#REF!,21,FALSE)/100</f>
        <v>#REF!</v>
      </c>
      <c r="R33" s="230" t="e">
        <f>VLOOKUP($A33,#REF!,22,FALSE)/100</f>
        <v>#REF!</v>
      </c>
      <c r="T33" s="306"/>
      <c r="U33" s="231" t="str">
        <f>IFERROR(($P33-VLOOKUP($A33,#REF!,25,FALSE))/(VLOOKUP($A33,#REF!,25,FALSE)),"n/a")</f>
        <v>n/a</v>
      </c>
      <c r="V33" s="306" t="str">
        <f>IFERROR(($P33-VLOOKUP($A33,#REF!,27,FALSE))/(VLOOKUP($A33,#REF!,27,FALSE)),"n/a")</f>
        <v>n/a</v>
      </c>
      <c r="W33" s="274" t="str">
        <f>IFERROR((($P33/VLOOKUP($A33,#REF!,29,FALSE))^(1/3)-1),"n/a")</f>
        <v>n/a</v>
      </c>
      <c r="X33" s="306" t="str">
        <f>IFERROR((($P33/VLOOKUP($A33,#REF!,31,FALSE))^(1/5)-1),"n/a")</f>
        <v>n/a</v>
      </c>
    </row>
    <row r="34" spans="1:24">
      <c r="A34" s="545" t="s">
        <v>524</v>
      </c>
      <c r="B34" s="545"/>
      <c r="C34" s="545"/>
      <c r="D34" s="545"/>
      <c r="E34" s="545"/>
      <c r="F34" s="545"/>
      <c r="G34" s="545"/>
      <c r="H34" s="545"/>
      <c r="I34" s="545"/>
      <c r="J34" s="545"/>
      <c r="K34" s="545"/>
      <c r="L34" s="545"/>
      <c r="M34" s="545"/>
      <c r="N34" s="545"/>
      <c r="P34" s="283" t="s">
        <v>525</v>
      </c>
    </row>
    <row r="35" spans="1:24">
      <c r="A35" s="233" t="s">
        <v>824</v>
      </c>
      <c r="B35" s="233"/>
      <c r="C35" s="282"/>
      <c r="F35" s="283"/>
      <c r="H35" s="284"/>
      <c r="I35" s="284"/>
      <c r="J35" s="285"/>
      <c r="L35" s="283"/>
      <c r="M35" s="286"/>
      <c r="N35" s="287"/>
      <c r="P35" s="286"/>
      <c r="Q35" s="286"/>
      <c r="R35" s="286"/>
      <c r="T35" s="288"/>
      <c r="U35" s="288"/>
      <c r="V35" s="288"/>
      <c r="W35" s="288"/>
    </row>
    <row r="36" spans="1:24">
      <c r="A36" s="529" t="s">
        <v>616</v>
      </c>
      <c r="B36" s="529"/>
      <c r="C36" s="529"/>
      <c r="D36" s="529"/>
      <c r="E36" s="529"/>
      <c r="F36" s="529"/>
      <c r="G36" s="529"/>
      <c r="H36" s="529"/>
      <c r="I36" s="529"/>
      <c r="J36" s="529"/>
      <c r="K36" s="529"/>
      <c r="L36" s="529"/>
      <c r="M36" s="529"/>
      <c r="N36" s="529"/>
      <c r="O36" s="529"/>
      <c r="P36" s="529"/>
      <c r="Q36" s="529"/>
      <c r="R36" s="529"/>
      <c r="S36" s="529"/>
      <c r="T36" s="529"/>
      <c r="U36" s="529"/>
      <c r="V36" s="529"/>
      <c r="W36" s="529"/>
      <c r="X36" s="529"/>
    </row>
    <row r="37" spans="1:24" ht="14.9" customHeight="1">
      <c r="A37" s="529"/>
      <c r="B37" s="529"/>
      <c r="C37" s="529"/>
      <c r="D37" s="529"/>
      <c r="E37" s="529"/>
      <c r="F37" s="529"/>
      <c r="G37" s="529"/>
      <c r="H37" s="529"/>
      <c r="I37" s="529"/>
      <c r="J37" s="529"/>
      <c r="K37" s="529"/>
      <c r="L37" s="529"/>
      <c r="M37" s="529"/>
      <c r="N37" s="529"/>
      <c r="O37" s="529"/>
      <c r="P37" s="529"/>
      <c r="Q37" s="529"/>
      <c r="R37" s="529"/>
      <c r="S37" s="529"/>
      <c r="T37" s="529"/>
      <c r="U37" s="529"/>
      <c r="V37" s="529"/>
      <c r="W37" s="529"/>
      <c r="X37" s="529"/>
    </row>
    <row r="38" spans="1:24">
      <c r="A38" s="529"/>
      <c r="B38" s="529"/>
      <c r="C38" s="529"/>
      <c r="D38" s="529"/>
      <c r="E38" s="529"/>
      <c r="F38" s="529"/>
      <c r="G38" s="529"/>
      <c r="H38" s="529"/>
      <c r="I38" s="529"/>
      <c r="J38" s="529"/>
      <c r="K38" s="529"/>
      <c r="L38" s="529"/>
      <c r="M38" s="529"/>
      <c r="N38" s="529"/>
      <c r="O38" s="529"/>
      <c r="P38" s="529"/>
      <c r="Q38" s="529"/>
      <c r="R38" s="529"/>
      <c r="S38" s="529"/>
      <c r="T38" s="529"/>
      <c r="U38" s="529"/>
      <c r="V38" s="529"/>
      <c r="W38" s="529"/>
      <c r="X38" s="529"/>
    </row>
    <row r="39" spans="1:24">
      <c r="A39" s="529"/>
      <c r="B39" s="529"/>
      <c r="C39" s="529"/>
      <c r="D39" s="529"/>
      <c r="E39" s="529"/>
      <c r="F39" s="529"/>
      <c r="G39" s="529"/>
      <c r="H39" s="529"/>
      <c r="I39" s="529"/>
      <c r="J39" s="529"/>
      <c r="K39" s="529"/>
      <c r="L39" s="529"/>
      <c r="M39" s="529"/>
      <c r="N39" s="529"/>
      <c r="O39" s="529"/>
      <c r="P39" s="529"/>
      <c r="Q39" s="529"/>
      <c r="R39" s="529"/>
      <c r="S39" s="529"/>
      <c r="T39" s="529"/>
      <c r="U39" s="529"/>
      <c r="V39" s="529"/>
      <c r="W39" s="529"/>
      <c r="X39" s="529"/>
    </row>
    <row r="40" spans="1:24">
      <c r="A40" s="234" t="e">
        <f>"All values are as at "&amp;TEXT(#REF!,"mmm-yy")&amp;". Month Total return, 1/3&amp;5 year annualised return and % Spread data is provided by Bloomberg. Dividends are reinvested. Gross dividends are used in the calculation for returns. Price is used to calculate total returns."</f>
        <v>#REF!</v>
      </c>
      <c r="B40" s="289"/>
      <c r="C40" s="290"/>
      <c r="D40" s="291"/>
      <c r="E40" s="291"/>
      <c r="F40" s="292"/>
      <c r="G40" s="292"/>
      <c r="H40" s="292"/>
      <c r="I40" s="292"/>
      <c r="J40" s="286"/>
      <c r="K40" s="286"/>
      <c r="L40" s="286"/>
      <c r="M40" s="455"/>
      <c r="N40" s="455"/>
      <c r="P40" s="286"/>
      <c r="Q40" s="286"/>
      <c r="R40" s="286"/>
      <c r="T40" s="288"/>
      <c r="U40" s="288"/>
      <c r="V40" s="288"/>
      <c r="W40" s="288"/>
    </row>
    <row r="41" spans="1:24">
      <c r="A41" s="544" t="s">
        <v>526</v>
      </c>
      <c r="B41" s="544"/>
      <c r="C41" s="544"/>
      <c r="D41" s="544"/>
      <c r="E41" s="544"/>
      <c r="F41" s="544"/>
      <c r="G41" s="544"/>
      <c r="H41" s="544"/>
      <c r="I41" s="544"/>
      <c r="J41" s="544"/>
      <c r="K41" s="544"/>
      <c r="L41" s="544"/>
      <c r="M41" s="544"/>
      <c r="N41" s="544"/>
      <c r="P41" s="293"/>
      <c r="Q41" s="293"/>
      <c r="R41" s="293"/>
      <c r="T41" s="294"/>
      <c r="U41" s="294"/>
      <c r="V41" s="294"/>
      <c r="W41" s="294"/>
    </row>
    <row r="42" spans="1:24" ht="15.5">
      <c r="A42" s="296" t="s">
        <v>513</v>
      </c>
      <c r="B42" s="289"/>
      <c r="C42" s="290"/>
      <c r="D42" s="291"/>
      <c r="E42" s="295"/>
      <c r="F42" s="292"/>
      <c r="G42" s="292"/>
      <c r="H42" s="292"/>
      <c r="I42" s="292"/>
      <c r="J42" s="286"/>
      <c r="K42" s="286"/>
      <c r="L42" s="286"/>
      <c r="M42" s="286"/>
      <c r="N42" s="287"/>
      <c r="P42" s="286"/>
      <c r="Q42" s="286"/>
      <c r="R42" s="286"/>
      <c r="T42" s="288"/>
      <c r="U42" s="288"/>
      <c r="V42" s="288"/>
      <c r="W42" s="288"/>
    </row>
    <row r="43" spans="1:24">
      <c r="A43" s="289"/>
      <c r="B43" s="233"/>
      <c r="C43" s="297"/>
      <c r="D43" s="251"/>
      <c r="E43" s="251"/>
      <c r="F43" s="284"/>
      <c r="G43" s="298"/>
      <c r="H43" s="298"/>
      <c r="I43" s="298"/>
      <c r="J43" s="298"/>
      <c r="K43" s="298"/>
      <c r="P43" s="280"/>
      <c r="Q43" s="280"/>
      <c r="R43" s="280"/>
      <c r="T43" s="281"/>
      <c r="U43" s="281"/>
      <c r="V43" s="281"/>
      <c r="W43" s="281"/>
    </row>
    <row r="44" spans="1:24">
      <c r="B44" s="235"/>
      <c r="C44" s="235"/>
      <c r="D44" s="235"/>
      <c r="E44" s="235"/>
      <c r="F44" s="299"/>
      <c r="G44" s="299"/>
      <c r="H44" s="299"/>
      <c r="I44" s="299"/>
      <c r="J44" s="299"/>
      <c r="K44" s="299"/>
      <c r="L44" s="299"/>
      <c r="M44" s="299"/>
      <c r="N44" s="299"/>
      <c r="P44" s="299"/>
      <c r="Q44" s="299"/>
      <c r="R44" s="299"/>
      <c r="T44" s="300"/>
      <c r="U44" s="300"/>
      <c r="V44" s="300"/>
      <c r="W44" s="300"/>
    </row>
    <row r="45" spans="1:24">
      <c r="C45" s="235"/>
      <c r="D45" s="236"/>
      <c r="E45" s="236"/>
      <c r="M45" s="272" t="e">
        <f>_xlfn.IFNA(VLOOKUP(A45,#REF!,5,FALSE),"n/a")</f>
        <v>#REF!</v>
      </c>
    </row>
    <row r="46" spans="1:24">
      <c r="C46" s="235"/>
      <c r="D46" s="236"/>
      <c r="E46" s="236"/>
    </row>
    <row r="47" spans="1:24">
      <c r="C47" s="235"/>
      <c r="D47" s="236"/>
      <c r="E47" s="236"/>
    </row>
    <row r="177" spans="1:1">
      <c r="A177" s="215" t="s">
        <v>928</v>
      </c>
    </row>
    <row r="178" spans="1:1">
      <c r="A178" s="215" t="s">
        <v>673</v>
      </c>
    </row>
    <row r="189" spans="1:1">
      <c r="A189" s="215" t="s">
        <v>923</v>
      </c>
    </row>
    <row r="200" spans="1:1">
      <c r="A200" s="223" t="s">
        <v>791</v>
      </c>
    </row>
    <row r="201" spans="1:1">
      <c r="A201" s="223" t="s">
        <v>932</v>
      </c>
    </row>
    <row r="202" spans="1:1">
      <c r="A202" s="223" t="s">
        <v>641</v>
      </c>
    </row>
    <row r="203" spans="1:1">
      <c r="A203" s="223" t="s">
        <v>743</v>
      </c>
    </row>
    <row r="204" spans="1:1">
      <c r="A204" s="223" t="s">
        <v>641</v>
      </c>
    </row>
    <row r="205" spans="1:1">
      <c r="A205" s="223" t="s">
        <v>661</v>
      </c>
    </row>
    <row r="206" spans="1:1">
      <c r="A206" s="223" t="s">
        <v>717</v>
      </c>
    </row>
    <row r="207" spans="1:1">
      <c r="A207" s="223" t="s">
        <v>660</v>
      </c>
    </row>
    <row r="208" spans="1:1">
      <c r="A208" s="223" t="s">
        <v>735</v>
      </c>
    </row>
    <row r="209" spans="1:1">
      <c r="A209" s="223" t="s">
        <v>737</v>
      </c>
    </row>
    <row r="210" spans="1:1">
      <c r="A210" s="223" t="s">
        <v>663</v>
      </c>
    </row>
    <row r="211" spans="1:1">
      <c r="A211" s="223" t="s">
        <v>256</v>
      </c>
    </row>
    <row r="212" spans="1:1">
      <c r="A212" s="223" t="s">
        <v>708</v>
      </c>
    </row>
    <row r="213" spans="1:1">
      <c r="A213" s="223" t="s">
        <v>637</v>
      </c>
    </row>
    <row r="214" spans="1:1">
      <c r="A214" s="223" t="s">
        <v>245</v>
      </c>
    </row>
    <row r="215" spans="1:1">
      <c r="A215" s="223" t="s">
        <v>465</v>
      </c>
    </row>
    <row r="216" spans="1:1">
      <c r="A216" s="223" t="s">
        <v>931</v>
      </c>
    </row>
    <row r="217" spans="1:1">
      <c r="A217" s="223" t="s">
        <v>609</v>
      </c>
    </row>
    <row r="218" spans="1:1">
      <c r="A218" s="223" t="s">
        <v>742</v>
      </c>
    </row>
    <row r="219" spans="1:1">
      <c r="A219" s="223" t="s">
        <v>442</v>
      </c>
    </row>
    <row r="220" spans="1:1">
      <c r="A220" s="223" t="s">
        <v>815</v>
      </c>
    </row>
    <row r="221" spans="1:1">
      <c r="A221" s="223" t="s">
        <v>922</v>
      </c>
    </row>
    <row r="222" spans="1:1">
      <c r="A222" s="223" t="s">
        <v>443</v>
      </c>
    </row>
    <row r="223" spans="1:1">
      <c r="A223" s="223" t="s">
        <v>584</v>
      </c>
    </row>
    <row r="304" spans="1:1">
      <c r="A304" s="215" t="s">
        <v>920</v>
      </c>
    </row>
    <row r="309" spans="1:1">
      <c r="A309" s="215" t="s">
        <v>920</v>
      </c>
    </row>
  </sheetData>
  <mergeCells count="9">
    <mergeCell ref="C10:D10"/>
    <mergeCell ref="A41:N41"/>
    <mergeCell ref="A36:X39"/>
    <mergeCell ref="A34:N34"/>
    <mergeCell ref="C15:D15"/>
    <mergeCell ref="C14:D14"/>
    <mergeCell ref="C12:D12"/>
    <mergeCell ref="C13:D13"/>
    <mergeCell ref="C16:D16"/>
  </mergeCells>
  <printOptions horizontalCentered="1"/>
  <pageMargins left="0" right="0" top="0" bottom="0" header="0.15748031496062992" footer="3.937007874015748E-2"/>
  <pageSetup scale="58" fitToHeight="0" pageOrder="overThenDown"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dimension ref="A2:L383"/>
  <sheetViews>
    <sheetView topLeftCell="A257" workbookViewId="0">
      <selection activeCell="I260" sqref="I260"/>
    </sheetView>
  </sheetViews>
  <sheetFormatPr defaultColWidth="9" defaultRowHeight="12.5"/>
  <cols>
    <col min="1" max="1" width="12.08203125" style="15" customWidth="1"/>
    <col min="2" max="2" width="9.58203125" style="92" bestFit="1" customWidth="1"/>
    <col min="3" max="3" width="14.5" style="15" hidden="1" customWidth="1"/>
    <col min="4" max="4" width="9.58203125" style="15" bestFit="1" customWidth="1"/>
    <col min="5" max="5" width="15.5" style="15" customWidth="1"/>
    <col min="6" max="6" width="9.58203125" style="15" customWidth="1"/>
    <col min="7" max="7" width="13.58203125" style="15" bestFit="1" customWidth="1"/>
    <col min="8" max="8" width="12.08203125" style="15" bestFit="1" customWidth="1"/>
    <col min="9" max="9" width="9" style="15"/>
    <col min="10" max="10" width="9.58203125" style="15" bestFit="1" customWidth="1"/>
    <col min="11" max="14" width="9" style="15"/>
    <col min="15" max="15" width="9.58203125" style="15" bestFit="1" customWidth="1"/>
    <col min="16" max="16384" width="9" style="15"/>
  </cols>
  <sheetData>
    <row r="2" spans="2:11" ht="39">
      <c r="B2" s="95"/>
      <c r="C2" s="13" t="s">
        <v>54</v>
      </c>
      <c r="D2" s="12"/>
      <c r="E2" s="13" t="s">
        <v>54</v>
      </c>
      <c r="F2" s="13" t="s">
        <v>87</v>
      </c>
      <c r="G2" s="13" t="s">
        <v>88</v>
      </c>
      <c r="H2" s="13" t="s">
        <v>250</v>
      </c>
      <c r="I2" s="13" t="s">
        <v>23</v>
      </c>
      <c r="J2" s="13" t="s">
        <v>89</v>
      </c>
      <c r="K2" s="13" t="s">
        <v>55</v>
      </c>
    </row>
    <row r="3" spans="2:11" ht="13">
      <c r="B3" s="95"/>
      <c r="C3" s="13"/>
      <c r="D3" s="12"/>
      <c r="E3" s="13"/>
      <c r="F3" s="13"/>
      <c r="G3" s="13"/>
      <c r="H3" s="13"/>
      <c r="I3" s="13"/>
      <c r="J3" s="13"/>
      <c r="K3" s="13"/>
    </row>
    <row r="4" spans="2:11" ht="13">
      <c r="B4" s="95"/>
      <c r="C4" s="13"/>
      <c r="D4" s="12"/>
      <c r="E4" s="13"/>
      <c r="F4" s="13"/>
      <c r="G4" s="13"/>
      <c r="H4" s="13"/>
      <c r="I4" s="13"/>
      <c r="J4" s="13"/>
      <c r="K4" s="13"/>
    </row>
    <row r="5" spans="2:11" ht="13">
      <c r="B5" s="95"/>
      <c r="C5" s="13"/>
      <c r="D5" s="12"/>
      <c r="E5" s="13"/>
      <c r="F5" s="13"/>
      <c r="G5" s="13"/>
      <c r="H5" s="13"/>
      <c r="I5" s="13"/>
      <c r="J5" s="13"/>
      <c r="K5" s="13"/>
    </row>
    <row r="6" spans="2:11" ht="13">
      <c r="B6" s="95"/>
      <c r="C6" s="13"/>
      <c r="D6" s="12"/>
      <c r="E6" s="13"/>
      <c r="F6" s="13"/>
      <c r="G6" s="13"/>
      <c r="H6" s="13"/>
      <c r="I6" s="13"/>
      <c r="J6" s="13"/>
      <c r="K6" s="13"/>
    </row>
    <row r="7" spans="2:11" ht="13">
      <c r="B7" s="95"/>
      <c r="C7" s="13"/>
      <c r="D7" s="12"/>
      <c r="E7" s="13"/>
      <c r="F7" s="13"/>
      <c r="G7" s="13"/>
      <c r="H7" s="13"/>
      <c r="I7" s="13"/>
      <c r="J7" s="13"/>
      <c r="K7" s="13"/>
    </row>
    <row r="8" spans="2:11" ht="13">
      <c r="B8" s="95"/>
      <c r="C8" s="13"/>
      <c r="D8" s="12"/>
      <c r="E8" s="13"/>
      <c r="F8" s="13"/>
      <c r="G8" s="13"/>
      <c r="H8" s="13"/>
      <c r="I8" s="13"/>
      <c r="J8" s="13"/>
      <c r="K8" s="13"/>
    </row>
    <row r="9" spans="2:11" ht="13">
      <c r="B9" s="95"/>
      <c r="C9" s="13"/>
      <c r="D9" s="12"/>
      <c r="E9" s="13"/>
      <c r="F9" s="13"/>
      <c r="G9" s="13"/>
      <c r="H9" s="13"/>
      <c r="I9" s="13"/>
      <c r="J9" s="13"/>
      <c r="K9" s="13"/>
    </row>
    <row r="10" spans="2:11" ht="13">
      <c r="B10" s="95"/>
      <c r="C10" s="13"/>
      <c r="D10" s="12"/>
      <c r="E10" s="13"/>
      <c r="F10" s="13"/>
      <c r="G10" s="13"/>
      <c r="H10" s="13"/>
      <c r="I10" s="13"/>
      <c r="J10" s="13"/>
      <c r="K10" s="13"/>
    </row>
    <row r="11" spans="2:11" ht="13">
      <c r="B11" s="95"/>
      <c r="C11" s="13"/>
      <c r="D11" s="12"/>
      <c r="E11" s="13"/>
      <c r="F11" s="13"/>
      <c r="G11" s="13"/>
      <c r="H11" s="13"/>
      <c r="I11" s="13"/>
      <c r="J11" s="13"/>
      <c r="K11" s="13"/>
    </row>
    <row r="12" spans="2:11" ht="13">
      <c r="B12" s="95"/>
      <c r="C12" s="13"/>
      <c r="D12" s="12"/>
      <c r="E12" s="13"/>
      <c r="F12" s="13"/>
      <c r="G12" s="13"/>
      <c r="H12" s="13"/>
      <c r="I12" s="13"/>
      <c r="J12" s="13"/>
      <c r="K12" s="13"/>
    </row>
    <row r="13" spans="2:11" ht="13">
      <c r="B13" s="95"/>
      <c r="C13" s="13"/>
      <c r="D13" s="12"/>
      <c r="E13" s="13"/>
      <c r="F13" s="13"/>
      <c r="G13" s="13"/>
      <c r="H13" s="13"/>
      <c r="I13" s="13"/>
      <c r="J13" s="13"/>
      <c r="K13" s="13"/>
    </row>
    <row r="14" spans="2:11" ht="13">
      <c r="B14" s="95"/>
      <c r="C14" s="13"/>
      <c r="D14" s="12"/>
      <c r="E14" s="13"/>
      <c r="F14" s="13"/>
      <c r="G14" s="13"/>
      <c r="H14" s="13"/>
      <c r="I14" s="13"/>
      <c r="J14" s="13"/>
      <c r="K14" s="13"/>
    </row>
    <row r="15" spans="2:11" ht="13">
      <c r="B15" s="95"/>
      <c r="C15" s="13"/>
      <c r="D15" s="12"/>
      <c r="E15" s="13"/>
      <c r="F15" s="13"/>
      <c r="G15" s="13"/>
      <c r="H15" s="13"/>
      <c r="I15" s="13"/>
      <c r="J15" s="13"/>
      <c r="K15" s="13"/>
    </row>
    <row r="16" spans="2:11" ht="13">
      <c r="B16" s="95"/>
      <c r="C16" s="13"/>
      <c r="D16" s="12"/>
      <c r="E16" s="13"/>
      <c r="F16" s="13"/>
      <c r="G16" s="13"/>
      <c r="H16" s="13"/>
      <c r="I16" s="13"/>
      <c r="J16" s="13"/>
      <c r="K16" s="13"/>
    </row>
    <row r="17" spans="2:11" ht="13">
      <c r="B17" s="95"/>
      <c r="C17" s="13"/>
      <c r="D17" s="12"/>
      <c r="E17" s="13"/>
      <c r="F17" s="13"/>
      <c r="G17" s="13"/>
      <c r="H17" s="13"/>
      <c r="I17" s="13"/>
      <c r="J17" s="13"/>
      <c r="K17" s="13"/>
    </row>
    <row r="18" spans="2:11" ht="13">
      <c r="B18" s="95"/>
      <c r="C18" s="13"/>
      <c r="D18" s="12"/>
      <c r="E18" s="13"/>
      <c r="F18" s="13"/>
      <c r="G18" s="13"/>
      <c r="H18" s="13"/>
      <c r="I18" s="13"/>
      <c r="J18" s="13"/>
      <c r="K18" s="13"/>
    </row>
    <row r="19" spans="2:11" ht="13">
      <c r="B19" s="95"/>
      <c r="C19" s="13"/>
      <c r="D19" s="12"/>
      <c r="E19" s="13"/>
      <c r="F19" s="13"/>
      <c r="G19" s="13"/>
      <c r="H19" s="13"/>
      <c r="I19" s="13"/>
      <c r="J19" s="13"/>
      <c r="K19" s="13"/>
    </row>
    <row r="20" spans="2:11" ht="13">
      <c r="B20" s="95"/>
      <c r="C20" s="13"/>
      <c r="D20" s="12"/>
      <c r="E20" s="13"/>
      <c r="F20" s="13"/>
      <c r="G20" s="13"/>
      <c r="H20" s="13"/>
      <c r="I20" s="13"/>
      <c r="J20" s="13"/>
      <c r="K20" s="13"/>
    </row>
    <row r="21" spans="2:11" ht="13">
      <c r="B21" s="95"/>
      <c r="C21" s="13"/>
      <c r="D21" s="12"/>
      <c r="E21" s="13"/>
      <c r="F21" s="13"/>
      <c r="G21" s="13"/>
      <c r="H21" s="13"/>
      <c r="I21" s="13"/>
      <c r="J21" s="13"/>
      <c r="K21" s="13"/>
    </row>
    <row r="22" spans="2:11" ht="13">
      <c r="B22" s="95"/>
      <c r="C22" s="13"/>
      <c r="D22" s="12"/>
      <c r="E22" s="13"/>
      <c r="F22" s="13"/>
      <c r="G22" s="13"/>
      <c r="H22" s="13"/>
      <c r="I22" s="13"/>
      <c r="J22" s="13"/>
      <c r="K22" s="13"/>
    </row>
    <row r="23" spans="2:11" ht="13">
      <c r="B23" s="95"/>
      <c r="C23" s="13"/>
      <c r="D23" s="12"/>
      <c r="E23" s="13"/>
      <c r="F23" s="13"/>
      <c r="G23" s="13"/>
      <c r="H23" s="13"/>
      <c r="I23" s="13"/>
      <c r="J23" s="13"/>
      <c r="K23" s="13"/>
    </row>
    <row r="24" spans="2:11" ht="13">
      <c r="B24" s="95"/>
      <c r="C24" s="13"/>
      <c r="D24" s="12"/>
      <c r="E24" s="13"/>
      <c r="F24" s="13"/>
      <c r="G24" s="13"/>
      <c r="H24" s="13"/>
      <c r="I24" s="13"/>
      <c r="J24" s="13"/>
      <c r="K24" s="13"/>
    </row>
    <row r="25" spans="2:11" ht="13">
      <c r="B25" s="95"/>
      <c r="C25" s="13"/>
      <c r="D25" s="12"/>
      <c r="E25" s="13"/>
      <c r="F25" s="13"/>
      <c r="G25" s="13"/>
      <c r="H25" s="13"/>
      <c r="I25" s="13"/>
      <c r="J25" s="13"/>
      <c r="K25" s="13"/>
    </row>
    <row r="26" spans="2:11" ht="13">
      <c r="B26" s="95"/>
      <c r="C26" s="13"/>
      <c r="D26" s="12"/>
      <c r="E26" s="13"/>
      <c r="F26" s="13"/>
      <c r="G26" s="13"/>
      <c r="H26" s="13"/>
      <c r="I26" s="13"/>
      <c r="J26" s="13"/>
      <c r="K26" s="13"/>
    </row>
    <row r="27" spans="2:11" ht="13">
      <c r="B27" s="95"/>
      <c r="C27" s="13"/>
      <c r="D27" s="12"/>
      <c r="E27" s="13"/>
      <c r="F27" s="13"/>
      <c r="G27" s="13"/>
      <c r="H27" s="13"/>
      <c r="I27" s="13"/>
      <c r="J27" s="13"/>
      <c r="K27" s="13"/>
    </row>
    <row r="28" spans="2:11" ht="13">
      <c r="B28" s="95"/>
      <c r="C28" s="13"/>
      <c r="D28" s="12"/>
      <c r="E28" s="13"/>
      <c r="F28" s="13"/>
      <c r="G28" s="13"/>
      <c r="H28" s="13"/>
      <c r="I28" s="13"/>
      <c r="J28" s="13"/>
      <c r="K28" s="13"/>
    </row>
    <row r="29" spans="2:11" ht="13">
      <c r="B29" s="95"/>
      <c r="C29" s="13"/>
      <c r="D29" s="12"/>
      <c r="E29" s="13"/>
      <c r="F29" s="13"/>
      <c r="G29" s="13"/>
      <c r="H29" s="13"/>
      <c r="I29" s="13"/>
      <c r="J29" s="13"/>
      <c r="K29" s="13"/>
    </row>
    <row r="30" spans="2:11" ht="13">
      <c r="B30" s="95"/>
      <c r="C30" s="13"/>
      <c r="D30" s="12"/>
      <c r="E30" s="13"/>
      <c r="F30" s="13"/>
      <c r="G30" s="13"/>
      <c r="H30" s="13"/>
      <c r="I30" s="13"/>
      <c r="J30" s="13"/>
      <c r="K30" s="13"/>
    </row>
    <row r="31" spans="2:11" ht="13">
      <c r="B31" s="95"/>
      <c r="C31" s="13"/>
      <c r="D31" s="12"/>
      <c r="E31" s="13"/>
      <c r="F31" s="13"/>
      <c r="G31" s="13"/>
      <c r="H31" s="13"/>
      <c r="I31" s="13"/>
      <c r="J31" s="13"/>
      <c r="K31" s="13"/>
    </row>
    <row r="32" spans="2:11" ht="13">
      <c r="B32" s="95"/>
      <c r="C32" s="13"/>
      <c r="D32" s="12"/>
      <c r="E32" s="13"/>
      <c r="F32" s="13"/>
      <c r="G32" s="13"/>
      <c r="H32" s="13"/>
      <c r="I32" s="13"/>
      <c r="J32" s="13"/>
      <c r="K32" s="13"/>
    </row>
    <row r="33" spans="2:11" ht="13">
      <c r="B33" s="95"/>
      <c r="C33" s="13"/>
      <c r="D33" s="12"/>
      <c r="E33" s="13"/>
      <c r="F33" s="13"/>
      <c r="G33" s="13"/>
      <c r="H33" s="13"/>
      <c r="I33" s="13"/>
      <c r="J33" s="13"/>
      <c r="K33" s="13"/>
    </row>
    <row r="34" spans="2:11" ht="13">
      <c r="B34" s="95"/>
      <c r="C34" s="13"/>
      <c r="D34" s="12"/>
      <c r="E34" s="13"/>
      <c r="F34" s="13"/>
      <c r="G34" s="13"/>
      <c r="H34" s="13"/>
      <c r="I34" s="13"/>
      <c r="J34" s="13"/>
      <c r="K34" s="13"/>
    </row>
    <row r="35" spans="2:11" ht="13">
      <c r="B35" s="95"/>
      <c r="C35" s="13"/>
      <c r="D35" s="12"/>
      <c r="E35" s="13"/>
      <c r="F35" s="13"/>
      <c r="G35" s="13"/>
      <c r="H35" s="13"/>
      <c r="I35" s="13"/>
      <c r="J35" s="13"/>
      <c r="K35" s="13"/>
    </row>
    <row r="36" spans="2:11" ht="13">
      <c r="B36" s="95"/>
      <c r="C36" s="13"/>
      <c r="D36" s="12"/>
      <c r="E36" s="13"/>
      <c r="F36" s="13"/>
      <c r="G36" s="13"/>
      <c r="H36" s="13"/>
      <c r="I36" s="13"/>
      <c r="J36" s="13"/>
      <c r="K36" s="13"/>
    </row>
    <row r="37" spans="2:11" ht="13">
      <c r="B37" s="95"/>
      <c r="C37" s="13"/>
      <c r="D37" s="12"/>
      <c r="E37" s="13"/>
      <c r="F37" s="13"/>
      <c r="G37" s="13"/>
      <c r="H37" s="13"/>
      <c r="I37" s="13"/>
      <c r="J37" s="13"/>
      <c r="K37" s="13"/>
    </row>
    <row r="38" spans="2:11" ht="13">
      <c r="B38" s="95"/>
      <c r="C38" s="13"/>
      <c r="D38" s="12"/>
      <c r="E38" s="13"/>
      <c r="F38" s="13"/>
      <c r="G38" s="13"/>
      <c r="H38" s="13"/>
      <c r="I38" s="13"/>
      <c r="J38" s="13"/>
      <c r="K38" s="13"/>
    </row>
    <row r="39" spans="2:11" ht="13">
      <c r="B39" s="95"/>
      <c r="C39" s="13"/>
      <c r="D39" s="12"/>
      <c r="E39" s="13"/>
      <c r="F39" s="13"/>
      <c r="G39" s="13"/>
      <c r="H39" s="13"/>
      <c r="I39" s="13"/>
      <c r="J39" s="13"/>
      <c r="K39" s="13"/>
    </row>
    <row r="40" spans="2:11" ht="13">
      <c r="B40" s="95"/>
      <c r="C40" s="13"/>
      <c r="D40" s="12"/>
      <c r="E40" s="13"/>
      <c r="F40" s="13"/>
      <c r="G40" s="13"/>
      <c r="H40" s="13"/>
      <c r="I40" s="13"/>
      <c r="J40" s="13"/>
      <c r="K40" s="13"/>
    </row>
    <row r="41" spans="2:11" ht="13">
      <c r="B41" s="95"/>
      <c r="C41" s="13"/>
      <c r="D41" s="12"/>
      <c r="E41" s="13"/>
      <c r="F41" s="13"/>
      <c r="G41" s="13"/>
      <c r="H41" s="13"/>
      <c r="I41" s="13"/>
      <c r="J41" s="13"/>
      <c r="K41" s="13"/>
    </row>
    <row r="42" spans="2:11" ht="13">
      <c r="B42" s="95"/>
      <c r="C42" s="13"/>
      <c r="D42" s="12"/>
      <c r="E42" s="13"/>
      <c r="F42" s="13"/>
      <c r="G42" s="13"/>
      <c r="H42" s="13"/>
      <c r="I42" s="13"/>
      <c r="J42" s="13"/>
      <c r="K42" s="13"/>
    </row>
    <row r="43" spans="2:11" ht="13">
      <c r="B43" s="95"/>
      <c r="C43" s="13"/>
      <c r="D43" s="12"/>
      <c r="E43" s="13"/>
      <c r="F43" s="13"/>
      <c r="G43" s="13"/>
      <c r="H43" s="13"/>
      <c r="I43" s="13"/>
      <c r="J43" s="13"/>
      <c r="K43" s="13"/>
    </row>
    <row r="44" spans="2:11" ht="13">
      <c r="B44" s="95"/>
      <c r="C44" s="13"/>
      <c r="D44" s="12"/>
      <c r="E44" s="13"/>
      <c r="F44" s="13"/>
      <c r="G44" s="13"/>
      <c r="H44" s="13"/>
      <c r="I44" s="13"/>
      <c r="J44" s="13"/>
      <c r="K44" s="13"/>
    </row>
    <row r="45" spans="2:11" ht="13">
      <c r="B45" s="95"/>
      <c r="C45" s="13"/>
      <c r="D45" s="12"/>
      <c r="E45" s="13"/>
      <c r="F45" s="13"/>
      <c r="G45" s="13"/>
      <c r="H45" s="13"/>
      <c r="I45" s="13"/>
      <c r="J45" s="13"/>
      <c r="K45" s="13"/>
    </row>
    <row r="46" spans="2:11" ht="13">
      <c r="B46" s="95"/>
      <c r="C46" s="13"/>
      <c r="D46" s="12"/>
      <c r="E46" s="13"/>
      <c r="F46" s="13"/>
      <c r="G46" s="13"/>
      <c r="H46" s="13"/>
      <c r="I46" s="13"/>
      <c r="J46" s="13"/>
      <c r="K46" s="13"/>
    </row>
    <row r="47" spans="2:11" ht="13">
      <c r="B47" s="95"/>
      <c r="C47" s="13"/>
      <c r="D47" s="12"/>
      <c r="E47" s="13"/>
      <c r="F47" s="13"/>
      <c r="G47" s="13"/>
      <c r="H47" s="13"/>
      <c r="I47" s="13"/>
      <c r="J47" s="13"/>
      <c r="K47" s="13"/>
    </row>
    <row r="48" spans="2:11" ht="13">
      <c r="B48" s="95"/>
      <c r="C48" s="13"/>
      <c r="D48" s="12"/>
      <c r="E48" s="13"/>
      <c r="F48" s="13"/>
      <c r="G48" s="13"/>
      <c r="H48" s="13"/>
      <c r="I48" s="13"/>
      <c r="J48" s="13"/>
      <c r="K48" s="13"/>
    </row>
    <row r="49" spans="2:11" ht="13">
      <c r="B49" s="95"/>
      <c r="C49" s="13"/>
      <c r="D49" s="12"/>
      <c r="E49" s="13"/>
      <c r="F49" s="13"/>
      <c r="G49" s="13"/>
      <c r="H49" s="13"/>
      <c r="I49" s="13"/>
      <c r="J49" s="13"/>
      <c r="K49" s="13"/>
    </row>
    <row r="50" spans="2:11" ht="13">
      <c r="B50" s="95"/>
      <c r="C50" s="13"/>
      <c r="D50" s="12"/>
      <c r="E50" s="13"/>
      <c r="F50" s="13"/>
      <c r="G50" s="13"/>
      <c r="H50" s="13"/>
      <c r="I50" s="13"/>
      <c r="J50" s="13"/>
      <c r="K50" s="13"/>
    </row>
    <row r="51" spans="2:11" ht="13">
      <c r="B51" s="95"/>
      <c r="C51" s="13"/>
      <c r="D51" s="12"/>
      <c r="E51" s="13"/>
      <c r="F51" s="13"/>
      <c r="G51" s="13"/>
      <c r="H51" s="13"/>
      <c r="I51" s="13"/>
      <c r="J51" s="13"/>
      <c r="K51" s="13"/>
    </row>
    <row r="52" spans="2:11" ht="13">
      <c r="B52" s="95"/>
      <c r="C52" s="13"/>
      <c r="D52" s="12"/>
      <c r="E52" s="13"/>
      <c r="F52" s="13"/>
      <c r="G52" s="13"/>
      <c r="H52" s="13"/>
      <c r="I52" s="13"/>
      <c r="J52" s="13"/>
      <c r="K52" s="13"/>
    </row>
    <row r="53" spans="2:11" ht="13">
      <c r="B53" s="95"/>
      <c r="C53" s="13"/>
      <c r="D53" s="12"/>
      <c r="E53" s="13"/>
      <c r="F53" s="13"/>
      <c r="G53" s="13"/>
      <c r="H53" s="13"/>
      <c r="I53" s="13"/>
      <c r="J53" s="13"/>
      <c r="K53" s="13"/>
    </row>
    <row r="54" spans="2:11" ht="13">
      <c r="B54" s="95"/>
      <c r="C54" s="13"/>
      <c r="D54" s="12"/>
      <c r="E54" s="13"/>
      <c r="F54" s="13"/>
      <c r="G54" s="13"/>
      <c r="H54" s="13"/>
      <c r="I54" s="13"/>
      <c r="J54" s="13"/>
      <c r="K54" s="13"/>
    </row>
    <row r="55" spans="2:11" ht="13">
      <c r="B55" s="95"/>
      <c r="C55" s="13"/>
      <c r="D55" s="12"/>
      <c r="E55" s="13"/>
      <c r="F55" s="13"/>
      <c r="G55" s="13"/>
      <c r="H55" s="13"/>
      <c r="I55" s="13"/>
      <c r="J55" s="13"/>
      <c r="K55" s="13"/>
    </row>
    <row r="56" spans="2:11" ht="13">
      <c r="B56" s="95"/>
      <c r="C56" s="13"/>
      <c r="D56" s="12"/>
      <c r="E56" s="13"/>
      <c r="F56" s="13"/>
      <c r="G56" s="13"/>
      <c r="H56" s="13"/>
      <c r="I56" s="13"/>
      <c r="J56" s="13"/>
      <c r="K56" s="13"/>
    </row>
    <row r="57" spans="2:11" ht="13">
      <c r="B57" s="95"/>
      <c r="C57" s="13"/>
      <c r="D57" s="12"/>
      <c r="E57" s="13"/>
      <c r="F57" s="13"/>
      <c r="G57" s="13"/>
      <c r="H57" s="13"/>
      <c r="I57" s="13"/>
      <c r="J57" s="13"/>
      <c r="K57" s="13"/>
    </row>
    <row r="58" spans="2:11" ht="13">
      <c r="B58" s="95"/>
      <c r="C58" s="13"/>
      <c r="D58" s="12"/>
      <c r="E58" s="13"/>
      <c r="F58" s="13"/>
      <c r="G58" s="13"/>
      <c r="H58" s="13"/>
      <c r="I58" s="13"/>
      <c r="J58" s="13"/>
      <c r="K58" s="13"/>
    </row>
    <row r="59" spans="2:11" ht="13">
      <c r="B59" s="95"/>
      <c r="C59" s="13"/>
      <c r="D59" s="12"/>
      <c r="E59" s="13"/>
      <c r="F59" s="13"/>
      <c r="G59" s="13"/>
      <c r="H59" s="13"/>
      <c r="I59" s="13"/>
      <c r="J59" s="13"/>
      <c r="K59" s="13"/>
    </row>
    <row r="60" spans="2:11" ht="13">
      <c r="B60" s="95"/>
      <c r="C60" s="13"/>
      <c r="D60" s="12"/>
      <c r="E60" s="13"/>
      <c r="F60" s="13"/>
      <c r="G60" s="13"/>
      <c r="H60" s="13"/>
      <c r="I60" s="13"/>
      <c r="J60" s="13"/>
      <c r="K60" s="13"/>
    </row>
    <row r="61" spans="2:11" ht="13">
      <c r="B61" s="95"/>
      <c r="C61" s="13"/>
      <c r="D61" s="12"/>
      <c r="E61" s="13"/>
      <c r="F61" s="13"/>
      <c r="G61" s="13"/>
      <c r="H61" s="13"/>
      <c r="I61" s="13"/>
      <c r="J61" s="13"/>
      <c r="K61" s="13"/>
    </row>
    <row r="62" spans="2:11" ht="13">
      <c r="B62" s="95"/>
      <c r="C62" s="13"/>
      <c r="D62" s="12"/>
      <c r="E62" s="13"/>
      <c r="F62" s="13"/>
      <c r="G62" s="13"/>
      <c r="H62" s="13"/>
      <c r="I62" s="13"/>
      <c r="J62" s="13"/>
      <c r="K62" s="13"/>
    </row>
    <row r="63" spans="2:11" ht="13">
      <c r="B63" s="95"/>
      <c r="C63" s="13"/>
      <c r="D63" s="12"/>
      <c r="E63" s="13"/>
      <c r="F63" s="13"/>
      <c r="G63" s="13"/>
      <c r="H63" s="13"/>
      <c r="I63" s="13"/>
      <c r="J63" s="13"/>
      <c r="K63" s="13"/>
    </row>
    <row r="64" spans="2:11" ht="13">
      <c r="B64" s="95"/>
      <c r="C64" s="13"/>
      <c r="D64" s="12"/>
      <c r="E64" s="13"/>
      <c r="F64" s="13"/>
      <c r="G64" s="13"/>
      <c r="H64" s="13"/>
      <c r="I64" s="13"/>
      <c r="J64" s="13"/>
      <c r="K64" s="13"/>
    </row>
    <row r="65" spans="2:11" ht="13">
      <c r="B65" s="95"/>
      <c r="C65" s="13"/>
      <c r="D65" s="12"/>
      <c r="E65" s="13"/>
      <c r="F65" s="13"/>
      <c r="G65" s="13"/>
      <c r="H65" s="13"/>
      <c r="I65" s="13"/>
      <c r="J65" s="13"/>
      <c r="K65" s="13"/>
    </row>
    <row r="66" spans="2:11" ht="13">
      <c r="B66" s="95"/>
      <c r="C66" s="13"/>
      <c r="D66" s="12"/>
      <c r="E66" s="13"/>
      <c r="F66" s="13"/>
      <c r="G66" s="13"/>
      <c r="H66" s="13"/>
      <c r="I66" s="13"/>
      <c r="J66" s="13"/>
      <c r="K66" s="13"/>
    </row>
    <row r="67" spans="2:11" ht="13">
      <c r="B67" s="93">
        <v>37042</v>
      </c>
      <c r="C67" s="19"/>
      <c r="D67" s="23">
        <v>37042</v>
      </c>
      <c r="F67" s="19"/>
      <c r="G67" s="19"/>
      <c r="H67" s="19"/>
    </row>
    <row r="68" spans="2:11" ht="13">
      <c r="B68" s="93">
        <v>37072</v>
      </c>
      <c r="C68" s="19"/>
      <c r="D68" s="23">
        <v>37072</v>
      </c>
      <c r="F68" s="19"/>
      <c r="G68" s="19"/>
      <c r="H68" s="19"/>
    </row>
    <row r="69" spans="2:11" ht="13">
      <c r="B69" s="93">
        <v>37103</v>
      </c>
      <c r="C69" s="19"/>
      <c r="D69" s="23">
        <v>37103</v>
      </c>
      <c r="F69" s="19"/>
      <c r="G69" s="19"/>
      <c r="H69" s="19"/>
    </row>
    <row r="70" spans="2:11" ht="13">
      <c r="B70" s="93">
        <v>37134</v>
      </c>
      <c r="C70" s="19"/>
      <c r="D70" s="23">
        <v>37134</v>
      </c>
      <c r="F70" s="19"/>
      <c r="G70" s="19"/>
      <c r="H70" s="19"/>
    </row>
    <row r="71" spans="2:11" ht="18.75" customHeight="1">
      <c r="B71" s="93">
        <v>37164</v>
      </c>
      <c r="C71" s="19"/>
      <c r="D71" s="23">
        <v>37164</v>
      </c>
      <c r="F71" s="19"/>
      <c r="G71" s="19"/>
      <c r="H71" s="19"/>
    </row>
    <row r="72" spans="2:11" ht="13">
      <c r="B72" s="93">
        <v>37195</v>
      </c>
      <c r="C72" s="19"/>
      <c r="D72" s="23">
        <v>37195</v>
      </c>
      <c r="F72" s="19"/>
      <c r="G72" s="19"/>
      <c r="H72" s="19"/>
    </row>
    <row r="73" spans="2:11" ht="16.5" customHeight="1">
      <c r="B73" s="93">
        <v>37225</v>
      </c>
      <c r="C73" s="19"/>
      <c r="D73" s="23">
        <v>37225</v>
      </c>
      <c r="F73" s="19"/>
      <c r="G73" s="19"/>
      <c r="H73" s="19"/>
    </row>
    <row r="74" spans="2:11" ht="20.25" customHeight="1">
      <c r="B74" s="93">
        <v>37256</v>
      </c>
      <c r="C74" s="19"/>
      <c r="D74" s="23">
        <v>37256</v>
      </c>
      <c r="F74" s="19"/>
      <c r="G74" s="19"/>
      <c r="H74" s="19"/>
    </row>
    <row r="75" spans="2:11" ht="13">
      <c r="B75" s="93">
        <v>37287</v>
      </c>
      <c r="C75" s="19"/>
      <c r="D75" s="23">
        <v>37287</v>
      </c>
      <c r="F75" s="19"/>
      <c r="G75" s="19"/>
      <c r="H75" s="19"/>
    </row>
    <row r="76" spans="2:11" ht="13">
      <c r="B76" s="93">
        <v>37315</v>
      </c>
      <c r="C76" s="19"/>
      <c r="D76" s="23">
        <v>37315</v>
      </c>
      <c r="F76" s="19"/>
      <c r="G76" s="19"/>
      <c r="H76" s="19"/>
    </row>
    <row r="77" spans="2:11" ht="13">
      <c r="B77" s="93">
        <v>37346</v>
      </c>
      <c r="C77" s="19"/>
      <c r="D77" s="23">
        <v>37346</v>
      </c>
      <c r="F77" s="19"/>
      <c r="G77" s="19"/>
      <c r="H77" s="19"/>
    </row>
    <row r="78" spans="2:11" ht="13">
      <c r="B78" s="93">
        <v>37376</v>
      </c>
      <c r="C78" s="19"/>
      <c r="D78" s="23">
        <v>37376</v>
      </c>
      <c r="F78" s="19"/>
      <c r="G78" s="19"/>
      <c r="H78" s="19"/>
    </row>
    <row r="79" spans="2:11" ht="13">
      <c r="B79" s="93">
        <v>37407</v>
      </c>
      <c r="C79" s="19"/>
      <c r="D79" s="23">
        <v>37407</v>
      </c>
      <c r="F79" s="19"/>
      <c r="G79" s="19"/>
      <c r="H79" s="19"/>
    </row>
    <row r="80" spans="2:11" ht="13">
      <c r="B80" s="93">
        <v>37437</v>
      </c>
      <c r="C80" s="19"/>
      <c r="D80" s="23">
        <v>37437</v>
      </c>
      <c r="F80" s="19"/>
      <c r="G80" s="19"/>
      <c r="H80" s="19"/>
    </row>
    <row r="81" spans="2:12" ht="13">
      <c r="B81" s="93">
        <v>37468</v>
      </c>
      <c r="C81" s="19"/>
      <c r="D81" s="23">
        <v>37468</v>
      </c>
      <c r="F81" s="19"/>
      <c r="G81" s="19"/>
      <c r="H81" s="19"/>
    </row>
    <row r="82" spans="2:12" ht="13">
      <c r="B82" s="93">
        <v>37499</v>
      </c>
      <c r="C82" s="19"/>
      <c r="D82" s="23">
        <v>37499</v>
      </c>
      <c r="F82" s="19"/>
      <c r="G82" s="19"/>
      <c r="H82" s="19"/>
    </row>
    <row r="83" spans="2:12" ht="13">
      <c r="B83" s="93">
        <v>37529</v>
      </c>
      <c r="C83" s="4">
        <v>10471530</v>
      </c>
      <c r="D83" s="23">
        <v>37529</v>
      </c>
      <c r="E83" s="18">
        <f t="shared" ref="E83:E146" si="0">IF($C83="","",C83/1000000000)</f>
        <v>1.047153E-2</v>
      </c>
      <c r="F83" s="19">
        <v>8</v>
      </c>
      <c r="G83" s="4">
        <v>109102</v>
      </c>
      <c r="H83" s="4"/>
      <c r="I83" s="16"/>
      <c r="J83" s="16"/>
      <c r="K83" s="15">
        <v>3</v>
      </c>
    </row>
    <row r="84" spans="2:12" ht="13">
      <c r="B84" s="93">
        <v>37560</v>
      </c>
      <c r="C84" s="4">
        <v>10642262</v>
      </c>
      <c r="D84" s="23">
        <v>37560</v>
      </c>
      <c r="E84" s="18">
        <f t="shared" si="0"/>
        <v>1.0642262E-2</v>
      </c>
      <c r="F84" s="19">
        <v>5</v>
      </c>
      <c r="G84" s="4">
        <v>12370</v>
      </c>
      <c r="H84" s="4"/>
      <c r="I84" s="16"/>
      <c r="J84" s="16"/>
      <c r="K84" s="15">
        <v>3</v>
      </c>
    </row>
    <row r="85" spans="2:12" ht="13">
      <c r="B85" s="93">
        <v>37590</v>
      </c>
      <c r="C85" s="4">
        <v>11671531</v>
      </c>
      <c r="D85" s="23">
        <v>37590</v>
      </c>
      <c r="E85" s="18">
        <f t="shared" si="0"/>
        <v>1.1671531000000001E-2</v>
      </c>
      <c r="F85" s="19">
        <v>9</v>
      </c>
      <c r="G85" s="4">
        <v>228000</v>
      </c>
      <c r="H85" s="4"/>
      <c r="I85" s="16"/>
      <c r="J85" s="16"/>
      <c r="K85" s="15">
        <v>3</v>
      </c>
    </row>
    <row r="86" spans="2:12" ht="13">
      <c r="B86" s="93">
        <v>37621</v>
      </c>
      <c r="C86" s="4">
        <v>11917982</v>
      </c>
      <c r="D86" s="23">
        <v>37621</v>
      </c>
      <c r="E86" s="18">
        <f t="shared" si="0"/>
        <v>1.1917982000000001E-2</v>
      </c>
      <c r="F86" s="19">
        <v>3</v>
      </c>
      <c r="G86" s="4">
        <v>437006</v>
      </c>
      <c r="H86" s="4"/>
      <c r="I86" s="16"/>
      <c r="J86" s="16"/>
      <c r="K86" s="15">
        <v>3</v>
      </c>
      <c r="L86" s="20" t="s">
        <v>34</v>
      </c>
    </row>
    <row r="87" spans="2:12" ht="13">
      <c r="B87" s="93">
        <v>37652</v>
      </c>
      <c r="C87" s="4">
        <v>31088471</v>
      </c>
      <c r="D87" s="23">
        <v>37652</v>
      </c>
      <c r="E87" s="18">
        <f t="shared" si="0"/>
        <v>3.1088470999999999E-2</v>
      </c>
      <c r="F87" s="19">
        <v>13</v>
      </c>
      <c r="G87" s="4">
        <v>104904</v>
      </c>
      <c r="H87" s="4"/>
      <c r="I87" s="16"/>
      <c r="J87" s="16"/>
      <c r="K87" s="15">
        <v>3</v>
      </c>
    </row>
    <row r="88" spans="2:12" ht="13">
      <c r="B88" s="93">
        <v>37680</v>
      </c>
      <c r="C88" s="4">
        <v>31677667</v>
      </c>
      <c r="D88" s="23">
        <v>37680</v>
      </c>
      <c r="E88" s="18">
        <f t="shared" si="0"/>
        <v>3.1677667E-2</v>
      </c>
      <c r="F88" s="19">
        <v>22</v>
      </c>
      <c r="G88" s="4">
        <v>343007</v>
      </c>
      <c r="H88" s="4"/>
      <c r="I88" s="16"/>
      <c r="J88" s="16"/>
      <c r="K88" s="15">
        <v>3</v>
      </c>
    </row>
    <row r="89" spans="2:12" ht="13">
      <c r="B89" s="93">
        <v>37711</v>
      </c>
      <c r="C89" s="4">
        <v>31796137</v>
      </c>
      <c r="D89" s="23">
        <v>37711</v>
      </c>
      <c r="E89" s="18">
        <f t="shared" si="0"/>
        <v>3.1796137000000002E-2</v>
      </c>
      <c r="F89" s="19">
        <v>19</v>
      </c>
      <c r="G89" s="4">
        <v>62814</v>
      </c>
      <c r="H89" s="4"/>
      <c r="I89" s="16"/>
      <c r="J89" s="16"/>
      <c r="K89" s="15">
        <v>3</v>
      </c>
    </row>
    <row r="90" spans="2:12" ht="13">
      <c r="B90" s="93">
        <v>37741</v>
      </c>
      <c r="C90" s="4">
        <v>31863879</v>
      </c>
      <c r="D90" s="23">
        <v>37741</v>
      </c>
      <c r="E90" s="18">
        <f t="shared" si="0"/>
        <v>3.1863878999999998E-2</v>
      </c>
      <c r="F90" s="19">
        <v>7</v>
      </c>
      <c r="G90" s="4">
        <v>57060</v>
      </c>
      <c r="H90" s="4"/>
      <c r="I90" s="16"/>
      <c r="J90" s="16"/>
      <c r="K90" s="15">
        <v>3</v>
      </c>
    </row>
    <row r="91" spans="2:12" ht="13">
      <c r="B91" s="93">
        <v>37772</v>
      </c>
      <c r="C91" s="4">
        <v>31672131</v>
      </c>
      <c r="D91" s="23">
        <v>37772</v>
      </c>
      <c r="E91" s="18">
        <f t="shared" si="0"/>
        <v>3.1672130999999999E-2</v>
      </c>
      <c r="F91" s="19">
        <v>11</v>
      </c>
      <c r="G91" s="4">
        <v>51631</v>
      </c>
      <c r="H91" s="4"/>
      <c r="I91" s="16"/>
      <c r="J91" s="16"/>
      <c r="K91" s="15">
        <v>3</v>
      </c>
    </row>
    <row r="92" spans="2:12" ht="13">
      <c r="B92" s="93">
        <v>37802</v>
      </c>
      <c r="C92" s="4">
        <v>31974126</v>
      </c>
      <c r="D92" s="23">
        <v>37802</v>
      </c>
      <c r="E92" s="18">
        <f t="shared" si="0"/>
        <v>3.1974125999999999E-2</v>
      </c>
      <c r="F92" s="19">
        <v>33</v>
      </c>
      <c r="G92" s="4">
        <v>132166</v>
      </c>
      <c r="H92" s="4"/>
      <c r="I92" s="16"/>
      <c r="J92" s="16"/>
      <c r="K92" s="15">
        <v>3</v>
      </c>
    </row>
    <row r="93" spans="2:12" ht="13">
      <c r="B93" s="93">
        <v>37833</v>
      </c>
      <c r="C93" s="4">
        <v>31120952</v>
      </c>
      <c r="D93" s="23">
        <v>37833</v>
      </c>
      <c r="E93" s="18">
        <f t="shared" si="0"/>
        <v>3.1120952E-2</v>
      </c>
      <c r="F93" s="19">
        <v>19</v>
      </c>
      <c r="G93" s="4">
        <v>149663</v>
      </c>
      <c r="H93" s="4"/>
      <c r="I93" s="16"/>
      <c r="J93" s="16"/>
      <c r="K93" s="15">
        <v>3</v>
      </c>
    </row>
    <row r="94" spans="2:12" ht="13">
      <c r="B94" s="93">
        <v>37864</v>
      </c>
      <c r="C94" s="4">
        <v>31069424</v>
      </c>
      <c r="D94" s="23">
        <v>37864</v>
      </c>
      <c r="E94" s="18">
        <f t="shared" si="0"/>
        <v>3.1069423999999998E-2</v>
      </c>
      <c r="F94" s="19">
        <v>22</v>
      </c>
      <c r="G94" s="4">
        <v>130522</v>
      </c>
      <c r="H94" s="4"/>
      <c r="I94" s="16"/>
      <c r="J94" s="16"/>
      <c r="K94" s="15">
        <v>3</v>
      </c>
    </row>
    <row r="95" spans="2:12" ht="13">
      <c r="B95" s="93">
        <v>37894</v>
      </c>
      <c r="C95" s="4">
        <v>47606648</v>
      </c>
      <c r="D95" s="23">
        <v>37894</v>
      </c>
      <c r="E95" s="18">
        <f t="shared" si="0"/>
        <v>4.7606648000000001E-2</v>
      </c>
      <c r="F95" s="19">
        <v>26</v>
      </c>
      <c r="G95" s="4">
        <v>103250</v>
      </c>
      <c r="H95" s="4"/>
      <c r="I95" s="16"/>
      <c r="J95" s="16"/>
      <c r="K95" s="15">
        <v>3</v>
      </c>
    </row>
    <row r="96" spans="2:12" ht="13">
      <c r="B96" s="93">
        <v>37925</v>
      </c>
      <c r="C96" s="4">
        <v>74832325</v>
      </c>
      <c r="D96" s="23">
        <v>37925</v>
      </c>
      <c r="E96" s="18">
        <f t="shared" si="0"/>
        <v>7.4832325000000005E-2</v>
      </c>
      <c r="F96" s="19">
        <v>24</v>
      </c>
      <c r="G96" s="4">
        <v>402634</v>
      </c>
      <c r="H96" s="4"/>
      <c r="I96" s="16"/>
      <c r="J96" s="16"/>
      <c r="K96" s="15">
        <v>3</v>
      </c>
    </row>
    <row r="97" spans="2:11" ht="13">
      <c r="B97" s="93">
        <v>37955</v>
      </c>
      <c r="C97" s="4">
        <v>83562878</v>
      </c>
      <c r="D97" s="23">
        <v>37955</v>
      </c>
      <c r="E97" s="18">
        <f t="shared" si="0"/>
        <v>8.3562877999999993E-2</v>
      </c>
      <c r="F97" s="19">
        <v>51</v>
      </c>
      <c r="G97" s="4">
        <v>4078430</v>
      </c>
      <c r="H97" s="4"/>
      <c r="I97" s="16"/>
      <c r="J97" s="16"/>
      <c r="K97" s="15">
        <v>3</v>
      </c>
    </row>
    <row r="98" spans="2:11" ht="13">
      <c r="B98" s="93">
        <v>37986</v>
      </c>
      <c r="C98" s="4">
        <v>127771291</v>
      </c>
      <c r="D98" s="23">
        <v>37986</v>
      </c>
      <c r="E98" s="18">
        <f t="shared" si="0"/>
        <v>0.12777129100000001</v>
      </c>
      <c r="F98" s="19">
        <v>109</v>
      </c>
      <c r="G98" s="4">
        <v>778772</v>
      </c>
      <c r="H98" s="4"/>
      <c r="I98" s="16"/>
      <c r="J98" s="16"/>
      <c r="K98" s="15">
        <v>4</v>
      </c>
    </row>
    <row r="99" spans="2:11" ht="13">
      <c r="B99" s="93">
        <v>38017</v>
      </c>
      <c r="C99" s="4">
        <v>145821279</v>
      </c>
      <c r="D99" s="23">
        <v>38017</v>
      </c>
      <c r="E99" s="18">
        <f t="shared" si="0"/>
        <v>0.145821279</v>
      </c>
      <c r="F99" s="19">
        <v>260</v>
      </c>
      <c r="G99" s="4">
        <v>1797275</v>
      </c>
      <c r="H99" s="4"/>
      <c r="I99" s="16"/>
      <c r="J99" s="16"/>
      <c r="K99" s="15">
        <v>4</v>
      </c>
    </row>
    <row r="100" spans="2:11" ht="13">
      <c r="B100" s="93">
        <v>38046</v>
      </c>
      <c r="C100" s="4">
        <v>142520837</v>
      </c>
      <c r="D100" s="23">
        <v>38046</v>
      </c>
      <c r="E100" s="18">
        <f t="shared" si="0"/>
        <v>0.14252083700000001</v>
      </c>
      <c r="F100" s="19">
        <v>200</v>
      </c>
      <c r="G100" s="4">
        <v>1467860</v>
      </c>
      <c r="H100" s="4"/>
      <c r="I100" s="16"/>
      <c r="J100" s="16"/>
      <c r="K100" s="15">
        <v>4</v>
      </c>
    </row>
    <row r="101" spans="2:11" ht="13">
      <c r="B101" s="93">
        <v>38077</v>
      </c>
      <c r="C101" s="4">
        <v>149245534</v>
      </c>
      <c r="D101" s="23">
        <v>38077</v>
      </c>
      <c r="E101" s="18">
        <f t="shared" si="0"/>
        <v>0.14924553400000001</v>
      </c>
      <c r="F101" s="19">
        <v>281</v>
      </c>
      <c r="G101" s="4">
        <v>2191007</v>
      </c>
      <c r="H101" s="4"/>
      <c r="I101" s="16">
        <f>SUM(F90:F101)/12</f>
        <v>86.916666666666671</v>
      </c>
      <c r="J101" s="16">
        <f>SUM(G90:G101)/12</f>
        <v>945022.5</v>
      </c>
      <c r="K101" s="15">
        <v>4</v>
      </c>
    </row>
    <row r="102" spans="2:11" ht="13">
      <c r="B102" s="93">
        <v>38107</v>
      </c>
      <c r="C102" s="4">
        <v>150546102</v>
      </c>
      <c r="D102" s="23">
        <v>38107</v>
      </c>
      <c r="E102" s="18">
        <f t="shared" si="0"/>
        <v>0.15054610199999999</v>
      </c>
      <c r="F102" s="19">
        <v>200</v>
      </c>
      <c r="G102" s="4">
        <v>1265040</v>
      </c>
      <c r="H102" s="4"/>
      <c r="I102" s="16">
        <f>SUM(F91:F102)/12</f>
        <v>103</v>
      </c>
      <c r="J102" s="16">
        <f>SUM(G91:G102)/12</f>
        <v>1045687.5</v>
      </c>
      <c r="K102" s="15">
        <v>4</v>
      </c>
    </row>
    <row r="103" spans="2:11" ht="13">
      <c r="B103" s="93">
        <v>38138</v>
      </c>
      <c r="C103" s="4">
        <v>150070140</v>
      </c>
      <c r="D103" s="23">
        <v>38138</v>
      </c>
      <c r="E103" s="18">
        <f t="shared" si="0"/>
        <v>0.15007013999999999</v>
      </c>
      <c r="F103" s="19">
        <v>209</v>
      </c>
      <c r="G103" s="4">
        <v>1812888</v>
      </c>
      <c r="H103" s="4"/>
      <c r="I103" s="16">
        <f t="shared" ref="I103:I111" si="1">SUM(F92:F103)/12</f>
        <v>119.5</v>
      </c>
      <c r="J103" s="16">
        <f t="shared" ref="J103:J111" si="2">SUM(G92:G103)/12</f>
        <v>1192458.9166666667</v>
      </c>
      <c r="K103" s="15">
        <v>4</v>
      </c>
    </row>
    <row r="104" spans="2:11" ht="13">
      <c r="B104" s="93">
        <v>38168</v>
      </c>
      <c r="C104" s="4">
        <v>145822985</v>
      </c>
      <c r="D104" s="23">
        <v>38168</v>
      </c>
      <c r="E104" s="18">
        <f t="shared" si="0"/>
        <v>0.14582298499999999</v>
      </c>
      <c r="F104" s="19">
        <v>224</v>
      </c>
      <c r="G104" s="4">
        <v>1807272</v>
      </c>
      <c r="H104" s="4"/>
      <c r="I104" s="16">
        <f t="shared" si="1"/>
        <v>135.41666666666666</v>
      </c>
      <c r="J104" s="16">
        <f t="shared" si="2"/>
        <v>1332051.0833333333</v>
      </c>
      <c r="K104" s="15">
        <v>4</v>
      </c>
    </row>
    <row r="105" spans="2:11" ht="13">
      <c r="B105" s="93">
        <v>38199</v>
      </c>
      <c r="C105" s="4">
        <v>180441074</v>
      </c>
      <c r="D105" s="23">
        <v>38199</v>
      </c>
      <c r="E105" s="18">
        <f t="shared" si="0"/>
        <v>0.18044107400000001</v>
      </c>
      <c r="F105" s="19">
        <v>195</v>
      </c>
      <c r="G105" s="4">
        <v>1532550</v>
      </c>
      <c r="H105" s="4"/>
      <c r="I105" s="16">
        <f t="shared" si="1"/>
        <v>150.08333333333334</v>
      </c>
      <c r="J105" s="16">
        <f t="shared" si="2"/>
        <v>1447291.6666666667</v>
      </c>
      <c r="K105" s="15">
        <v>5</v>
      </c>
    </row>
    <row r="106" spans="2:11" ht="13">
      <c r="B106" s="93">
        <v>38230</v>
      </c>
      <c r="C106" s="4">
        <v>122266732</v>
      </c>
      <c r="D106" s="23">
        <v>38230</v>
      </c>
      <c r="E106" s="18">
        <f t="shared" si="0"/>
        <v>0.122266732</v>
      </c>
      <c r="F106" s="19">
        <v>214</v>
      </c>
      <c r="G106" s="4">
        <v>1513230</v>
      </c>
      <c r="H106" s="4"/>
      <c r="I106" s="16">
        <f t="shared" si="1"/>
        <v>166.08333333333334</v>
      </c>
      <c r="J106" s="16">
        <f t="shared" si="2"/>
        <v>1562517.3333333333</v>
      </c>
      <c r="K106" s="15">
        <v>3</v>
      </c>
    </row>
    <row r="107" spans="2:11" ht="13">
      <c r="B107" s="93">
        <v>38260</v>
      </c>
      <c r="C107" s="4">
        <v>116816854</v>
      </c>
      <c r="D107" s="23">
        <v>38260</v>
      </c>
      <c r="E107" s="18">
        <f t="shared" si="0"/>
        <v>0.116816854</v>
      </c>
      <c r="F107" s="19">
        <v>217</v>
      </c>
      <c r="G107" s="4">
        <v>2145717</v>
      </c>
      <c r="H107" s="4"/>
      <c r="I107" s="16">
        <f t="shared" si="1"/>
        <v>182</v>
      </c>
      <c r="J107" s="16">
        <f t="shared" si="2"/>
        <v>1732722.9166666667</v>
      </c>
      <c r="K107" s="15">
        <v>3</v>
      </c>
    </row>
    <row r="108" spans="2:11" ht="13">
      <c r="B108" s="93">
        <v>38291</v>
      </c>
      <c r="C108" s="4">
        <v>86599714</v>
      </c>
      <c r="D108" s="23">
        <v>38291</v>
      </c>
      <c r="E108" s="18">
        <f t="shared" si="0"/>
        <v>8.6599713999999994E-2</v>
      </c>
      <c r="F108" s="19">
        <v>155</v>
      </c>
      <c r="G108" s="4">
        <v>5043534</v>
      </c>
      <c r="H108" s="4"/>
      <c r="I108" s="16">
        <f t="shared" si="1"/>
        <v>192.91666666666666</v>
      </c>
      <c r="J108" s="16">
        <f t="shared" si="2"/>
        <v>2119464.5833333335</v>
      </c>
      <c r="K108" s="15">
        <v>2</v>
      </c>
    </row>
    <row r="109" spans="2:11" ht="13">
      <c r="B109" s="93">
        <v>38321</v>
      </c>
      <c r="C109" s="4">
        <v>88303853</v>
      </c>
      <c r="D109" s="23">
        <v>38321</v>
      </c>
      <c r="E109" s="18">
        <f t="shared" si="0"/>
        <v>8.8303853000000002E-2</v>
      </c>
      <c r="F109" s="19">
        <v>329</v>
      </c>
      <c r="G109" s="4">
        <v>7837084</v>
      </c>
      <c r="H109" s="4"/>
      <c r="I109" s="16">
        <f t="shared" si="1"/>
        <v>216.08333333333334</v>
      </c>
      <c r="J109" s="16">
        <f t="shared" si="2"/>
        <v>2432685.75</v>
      </c>
      <c r="K109" s="15">
        <v>2</v>
      </c>
    </row>
    <row r="110" spans="2:11" ht="13">
      <c r="B110" s="93">
        <v>38352</v>
      </c>
      <c r="C110" s="4">
        <v>153863144</v>
      </c>
      <c r="D110" s="23">
        <v>38352</v>
      </c>
      <c r="E110" s="18">
        <f t="shared" si="0"/>
        <v>0.15386314400000001</v>
      </c>
      <c r="F110" s="19">
        <v>375</v>
      </c>
      <c r="G110" s="4">
        <v>3514137</v>
      </c>
      <c r="H110" s="4"/>
      <c r="I110" s="16">
        <f t="shared" si="1"/>
        <v>238.25</v>
      </c>
      <c r="J110" s="16">
        <f t="shared" si="2"/>
        <v>2660632.8333333335</v>
      </c>
      <c r="K110" s="15">
        <v>2</v>
      </c>
    </row>
    <row r="111" spans="2:11" ht="13">
      <c r="B111" s="93">
        <v>38383</v>
      </c>
      <c r="C111" s="4">
        <v>154905284</v>
      </c>
      <c r="D111" s="23">
        <v>38383</v>
      </c>
      <c r="E111" s="18">
        <f t="shared" si="0"/>
        <v>0.154905284</v>
      </c>
      <c r="F111" s="19">
        <v>414</v>
      </c>
      <c r="G111" s="4">
        <v>4881157</v>
      </c>
      <c r="H111" s="4"/>
      <c r="I111" s="16">
        <f t="shared" si="1"/>
        <v>251.08333333333334</v>
      </c>
      <c r="J111" s="16">
        <f t="shared" si="2"/>
        <v>2917623</v>
      </c>
      <c r="K111" s="15">
        <v>2</v>
      </c>
    </row>
    <row r="112" spans="2:11" ht="13">
      <c r="B112" s="93">
        <v>38411</v>
      </c>
      <c r="C112" s="4">
        <v>158696154</v>
      </c>
      <c r="D112" s="23">
        <v>38411</v>
      </c>
      <c r="E112" s="18">
        <f t="shared" si="0"/>
        <v>0.15869615400000001</v>
      </c>
      <c r="F112" s="19">
        <v>713</v>
      </c>
      <c r="G112" s="4">
        <v>6501613</v>
      </c>
      <c r="H112" s="4"/>
      <c r="I112" s="16">
        <f t="shared" ref="I112:J124" si="3">SUM(F101:F112)/12</f>
        <v>293.83333333333331</v>
      </c>
      <c r="J112" s="16">
        <f t="shared" si="3"/>
        <v>3337102.4166666665</v>
      </c>
      <c r="K112" s="15">
        <v>2</v>
      </c>
    </row>
    <row r="113" spans="2:11" ht="13">
      <c r="B113" s="93">
        <v>38442</v>
      </c>
      <c r="C113" s="16">
        <v>156509974</v>
      </c>
      <c r="D113" s="23">
        <v>38442</v>
      </c>
      <c r="E113" s="18">
        <f t="shared" si="0"/>
        <v>0.156509974</v>
      </c>
      <c r="F113" s="15">
        <v>486</v>
      </c>
      <c r="G113" s="16">
        <v>3709568</v>
      </c>
      <c r="H113" s="16"/>
      <c r="I113" s="16">
        <f t="shared" si="3"/>
        <v>310.91666666666669</v>
      </c>
      <c r="J113" s="16">
        <f t="shared" si="3"/>
        <v>3463649.1666666665</v>
      </c>
      <c r="K113" s="15">
        <v>2</v>
      </c>
    </row>
    <row r="114" spans="2:11" ht="13">
      <c r="B114" s="93">
        <v>38472</v>
      </c>
      <c r="C114" s="16">
        <v>422862574</v>
      </c>
      <c r="D114" s="23">
        <v>38472</v>
      </c>
      <c r="E114" s="18">
        <f t="shared" si="0"/>
        <v>0.42286257399999999</v>
      </c>
      <c r="F114" s="15">
        <v>859</v>
      </c>
      <c r="G114" s="16">
        <v>14461791</v>
      </c>
      <c r="H114" s="16"/>
      <c r="I114" s="16">
        <f t="shared" si="3"/>
        <v>365.83333333333331</v>
      </c>
      <c r="J114" s="16">
        <f t="shared" si="3"/>
        <v>4563378.416666667</v>
      </c>
      <c r="K114" s="15">
        <v>3</v>
      </c>
    </row>
    <row r="115" spans="2:11" ht="13">
      <c r="B115" s="93">
        <v>38503</v>
      </c>
      <c r="C115" s="16">
        <v>421999333</v>
      </c>
      <c r="D115" s="23">
        <v>38503</v>
      </c>
      <c r="E115" s="18">
        <f t="shared" si="0"/>
        <v>0.42199933299999998</v>
      </c>
      <c r="F115" s="15">
        <v>588</v>
      </c>
      <c r="G115" s="16">
        <v>7294154</v>
      </c>
      <c r="H115" s="16"/>
      <c r="I115" s="16">
        <f t="shared" si="3"/>
        <v>397.41666666666669</v>
      </c>
      <c r="J115" s="16">
        <f t="shared" si="3"/>
        <v>5020150.583333333</v>
      </c>
      <c r="K115" s="15">
        <v>3</v>
      </c>
    </row>
    <row r="116" spans="2:11" ht="13">
      <c r="B116" s="93">
        <v>38533</v>
      </c>
      <c r="C116" s="16">
        <v>432834379</v>
      </c>
      <c r="D116" s="23">
        <v>38533</v>
      </c>
      <c r="E116" s="18">
        <f t="shared" si="0"/>
        <v>0.43283437899999999</v>
      </c>
      <c r="F116" s="16">
        <v>1192</v>
      </c>
      <c r="G116" s="16">
        <v>48957651</v>
      </c>
      <c r="H116" s="16"/>
      <c r="I116" s="16">
        <f t="shared" si="3"/>
        <v>478.08333333333331</v>
      </c>
      <c r="J116" s="16">
        <f t="shared" si="3"/>
        <v>8949348.833333334</v>
      </c>
      <c r="K116" s="15">
        <v>4</v>
      </c>
    </row>
    <row r="117" spans="2:11" ht="13">
      <c r="B117" s="93">
        <v>38564</v>
      </c>
      <c r="C117" s="16">
        <v>460237302</v>
      </c>
      <c r="D117" s="23">
        <v>38564</v>
      </c>
      <c r="E117" s="18">
        <f t="shared" si="0"/>
        <v>0.46023730200000001</v>
      </c>
      <c r="F117" s="15">
        <v>674</v>
      </c>
      <c r="G117" s="16">
        <v>7722876</v>
      </c>
      <c r="H117" s="16"/>
      <c r="I117" s="16">
        <f t="shared" si="3"/>
        <v>518</v>
      </c>
      <c r="J117" s="16">
        <f t="shared" si="3"/>
        <v>9465209.333333334</v>
      </c>
      <c r="K117" s="15">
        <v>4</v>
      </c>
    </row>
    <row r="118" spans="2:11" ht="13">
      <c r="B118" s="93">
        <v>38595</v>
      </c>
      <c r="C118" s="16">
        <v>510524619</v>
      </c>
      <c r="D118" s="23">
        <v>38595</v>
      </c>
      <c r="E118" s="18">
        <f t="shared" si="0"/>
        <v>0.51052461900000001</v>
      </c>
      <c r="F118" s="16">
        <v>1112</v>
      </c>
      <c r="G118" s="16">
        <v>17459488</v>
      </c>
      <c r="H118" s="16"/>
      <c r="I118" s="16">
        <f t="shared" si="3"/>
        <v>592.83333333333337</v>
      </c>
      <c r="J118" s="16">
        <f t="shared" si="3"/>
        <v>10794064.166666666</v>
      </c>
      <c r="K118" s="15">
        <v>5</v>
      </c>
    </row>
    <row r="119" spans="2:11" ht="13">
      <c r="B119" s="93">
        <v>38625</v>
      </c>
      <c r="C119" s="16">
        <v>511914325</v>
      </c>
      <c r="D119" s="23">
        <v>38625</v>
      </c>
      <c r="E119" s="18">
        <f t="shared" si="0"/>
        <v>0.511914325</v>
      </c>
      <c r="F119" s="15">
        <v>830</v>
      </c>
      <c r="G119" s="16">
        <v>11456791</v>
      </c>
      <c r="H119" s="16"/>
      <c r="I119" s="16">
        <f t="shared" si="3"/>
        <v>643.91666666666663</v>
      </c>
      <c r="J119" s="16">
        <f t="shared" si="3"/>
        <v>11569987</v>
      </c>
      <c r="K119" s="15">
        <v>5</v>
      </c>
    </row>
    <row r="120" spans="2:11" ht="13">
      <c r="B120" s="93">
        <v>38656</v>
      </c>
      <c r="C120" s="16">
        <v>484860605</v>
      </c>
      <c r="D120" s="23">
        <v>38656</v>
      </c>
      <c r="E120" s="18">
        <f t="shared" si="0"/>
        <v>0.484860605</v>
      </c>
      <c r="F120" s="16">
        <v>1049</v>
      </c>
      <c r="G120" s="16">
        <v>9893154</v>
      </c>
      <c r="H120" s="16"/>
      <c r="I120" s="16">
        <f t="shared" si="3"/>
        <v>718.41666666666663</v>
      </c>
      <c r="J120" s="16">
        <f t="shared" si="3"/>
        <v>11974122</v>
      </c>
      <c r="K120" s="15">
        <v>5</v>
      </c>
    </row>
    <row r="121" spans="2:11" ht="13">
      <c r="B121" s="93">
        <v>38686</v>
      </c>
      <c r="C121" s="16">
        <v>483934710</v>
      </c>
      <c r="D121" s="23">
        <v>38686</v>
      </c>
      <c r="E121" s="18">
        <f t="shared" si="0"/>
        <v>0.48393470999999999</v>
      </c>
      <c r="F121" s="16">
        <v>1057</v>
      </c>
      <c r="G121" s="16">
        <v>14153029</v>
      </c>
      <c r="H121" s="16"/>
      <c r="I121" s="16">
        <f t="shared" si="3"/>
        <v>779.08333333333337</v>
      </c>
      <c r="J121" s="16">
        <f t="shared" si="3"/>
        <v>12500450.75</v>
      </c>
      <c r="K121" s="15">
        <v>5</v>
      </c>
    </row>
    <row r="122" spans="2:11" ht="13">
      <c r="B122" s="93">
        <v>38717</v>
      </c>
      <c r="C122" s="16">
        <v>782859763</v>
      </c>
      <c r="D122" s="23">
        <v>38717</v>
      </c>
      <c r="E122" s="18">
        <f t="shared" si="0"/>
        <v>0.78285976300000004</v>
      </c>
      <c r="F122" s="15">
        <v>869</v>
      </c>
      <c r="G122" s="16">
        <v>9148498</v>
      </c>
      <c r="H122" s="16"/>
      <c r="I122" s="16">
        <f t="shared" si="3"/>
        <v>820.25</v>
      </c>
      <c r="J122" s="16">
        <f t="shared" si="3"/>
        <v>12969980.833333334</v>
      </c>
      <c r="K122" s="15">
        <v>8</v>
      </c>
    </row>
    <row r="123" spans="2:11" ht="13">
      <c r="B123" s="93">
        <v>38748</v>
      </c>
      <c r="C123" s="16">
        <v>783556169</v>
      </c>
      <c r="D123" s="23">
        <v>38748</v>
      </c>
      <c r="E123" s="18">
        <f t="shared" si="0"/>
        <v>0.78355616900000002</v>
      </c>
      <c r="F123" s="16">
        <v>1178</v>
      </c>
      <c r="G123" s="16">
        <v>12182548</v>
      </c>
      <c r="H123" s="16">
        <v>8281720</v>
      </c>
      <c r="I123" s="16">
        <f t="shared" si="3"/>
        <v>883.91666666666663</v>
      </c>
      <c r="J123" s="16">
        <f t="shared" si="3"/>
        <v>13578430.083333334</v>
      </c>
      <c r="K123" s="15">
        <v>8</v>
      </c>
    </row>
    <row r="124" spans="2:11" ht="13">
      <c r="B124" s="93">
        <v>38776</v>
      </c>
      <c r="C124" s="16">
        <v>772049929</v>
      </c>
      <c r="D124" s="23">
        <v>38776</v>
      </c>
      <c r="E124" s="18">
        <f t="shared" si="0"/>
        <v>0.77204992900000002</v>
      </c>
      <c r="F124" s="16">
        <v>1946</v>
      </c>
      <c r="G124" s="16">
        <v>22957426</v>
      </c>
      <c r="H124" s="16">
        <v>13647969</v>
      </c>
      <c r="I124" s="16">
        <f t="shared" si="3"/>
        <v>986.66666666666663</v>
      </c>
      <c r="J124" s="16">
        <f t="shared" si="3"/>
        <v>14949747.833333334</v>
      </c>
      <c r="K124" s="15">
        <v>9</v>
      </c>
    </row>
    <row r="125" spans="2:11" ht="13">
      <c r="B125" s="93">
        <v>38807</v>
      </c>
      <c r="C125" s="16">
        <v>890066284</v>
      </c>
      <c r="D125" s="23">
        <v>38807</v>
      </c>
      <c r="E125" s="18">
        <f t="shared" si="0"/>
        <v>0.89006628399999999</v>
      </c>
      <c r="F125" s="16">
        <v>1542</v>
      </c>
      <c r="G125" s="16">
        <v>22963526</v>
      </c>
      <c r="H125" s="16">
        <v>12640983</v>
      </c>
      <c r="I125" s="16">
        <f t="shared" ref="I125:J127" si="4">SUM(F114:F125)/12</f>
        <v>1074.6666666666667</v>
      </c>
      <c r="J125" s="16">
        <f t="shared" si="4"/>
        <v>16554244.333333334</v>
      </c>
      <c r="K125" s="15">
        <v>9</v>
      </c>
    </row>
    <row r="126" spans="2:11" ht="13">
      <c r="B126" s="93">
        <v>38837</v>
      </c>
      <c r="C126" s="16">
        <v>883478326</v>
      </c>
      <c r="D126" s="23">
        <v>38837</v>
      </c>
      <c r="E126" s="18">
        <f t="shared" si="0"/>
        <v>0.88347832599999998</v>
      </c>
      <c r="F126" s="16">
        <v>1417</v>
      </c>
      <c r="G126" s="16">
        <v>18514466</v>
      </c>
      <c r="H126" s="16">
        <v>11487635</v>
      </c>
      <c r="I126" s="16">
        <f t="shared" si="4"/>
        <v>1121.1666666666667</v>
      </c>
      <c r="J126" s="16">
        <f t="shared" si="4"/>
        <v>16891967.25</v>
      </c>
      <c r="K126" s="15">
        <v>9</v>
      </c>
    </row>
    <row r="127" spans="2:11" ht="13">
      <c r="B127" s="93">
        <v>38868</v>
      </c>
      <c r="C127" s="4">
        <v>927876139</v>
      </c>
      <c r="D127" s="23">
        <v>38868</v>
      </c>
      <c r="E127" s="18">
        <f t="shared" si="0"/>
        <v>0.92787613899999999</v>
      </c>
      <c r="F127" s="4">
        <v>1662</v>
      </c>
      <c r="G127" s="4">
        <v>24433090</v>
      </c>
      <c r="H127" s="4">
        <v>14773426</v>
      </c>
      <c r="I127" s="16">
        <f t="shared" si="4"/>
        <v>1210.6666666666667</v>
      </c>
      <c r="J127" s="16">
        <f t="shared" si="4"/>
        <v>18320211.916666668</v>
      </c>
      <c r="K127" s="15">
        <v>9</v>
      </c>
    </row>
    <row r="128" spans="2:11" ht="13">
      <c r="B128" s="93">
        <v>38898</v>
      </c>
      <c r="C128" s="16">
        <v>889156135</v>
      </c>
      <c r="D128" s="23">
        <v>38898</v>
      </c>
      <c r="E128" s="18">
        <f t="shared" si="0"/>
        <v>0.88915613500000001</v>
      </c>
      <c r="F128" s="16">
        <v>1390</v>
      </c>
      <c r="G128" s="16">
        <v>23204624</v>
      </c>
      <c r="H128" s="6">
        <v>15643068</v>
      </c>
      <c r="I128" s="16">
        <f t="shared" ref="I128:I158" si="5">SUM(F117:F128)/12</f>
        <v>1227.1666666666667</v>
      </c>
      <c r="J128" s="16">
        <f t="shared" ref="J128:J136" si="6">SUM(G117:G128)/12</f>
        <v>16174126.333333334</v>
      </c>
      <c r="K128" s="15">
        <v>9</v>
      </c>
    </row>
    <row r="129" spans="1:11" ht="13">
      <c r="B129" s="93">
        <v>38929</v>
      </c>
      <c r="C129" s="16">
        <v>916786296</v>
      </c>
      <c r="D129" s="23">
        <v>38929</v>
      </c>
      <c r="E129" s="18">
        <f t="shared" si="0"/>
        <v>0.91678629599999995</v>
      </c>
      <c r="F129" s="6">
        <v>1105</v>
      </c>
      <c r="G129" s="6">
        <v>15674077</v>
      </c>
      <c r="H129" s="16">
        <v>7403418</v>
      </c>
      <c r="I129" s="16">
        <f t="shared" si="5"/>
        <v>1263.0833333333333</v>
      </c>
      <c r="J129" s="16">
        <f t="shared" si="6"/>
        <v>16836726.416666668</v>
      </c>
      <c r="K129" s="15">
        <v>10</v>
      </c>
    </row>
    <row r="130" spans="1:11" ht="13">
      <c r="B130" s="93">
        <v>38960</v>
      </c>
      <c r="C130" s="16">
        <v>970334290</v>
      </c>
      <c r="D130" s="23">
        <v>38960</v>
      </c>
      <c r="E130" s="18">
        <f t="shared" si="0"/>
        <v>0.97033429000000004</v>
      </c>
      <c r="F130" s="4">
        <v>1190</v>
      </c>
      <c r="G130" s="4">
        <v>13989682</v>
      </c>
      <c r="H130" s="4">
        <v>11164477</v>
      </c>
      <c r="I130" s="16">
        <f t="shared" si="5"/>
        <v>1269.5833333333333</v>
      </c>
      <c r="J130" s="16">
        <f t="shared" si="6"/>
        <v>16547575.916666666</v>
      </c>
      <c r="K130" s="15">
        <v>10</v>
      </c>
    </row>
    <row r="131" spans="1:11" ht="13">
      <c r="B131" s="93">
        <v>38990</v>
      </c>
      <c r="C131" s="16">
        <v>1028626171</v>
      </c>
      <c r="D131" s="23">
        <v>38990</v>
      </c>
      <c r="E131" s="18">
        <f t="shared" si="0"/>
        <v>1.028626171</v>
      </c>
      <c r="F131" s="4">
        <v>2113</v>
      </c>
      <c r="G131" s="4">
        <v>43704569</v>
      </c>
      <c r="H131" s="4">
        <v>33060201</v>
      </c>
      <c r="I131" s="16">
        <f t="shared" si="5"/>
        <v>1376.5</v>
      </c>
      <c r="J131" s="16">
        <f t="shared" si="6"/>
        <v>19234890.75</v>
      </c>
      <c r="K131" s="15">
        <v>10</v>
      </c>
    </row>
    <row r="132" spans="1:11" ht="13">
      <c r="B132" s="93">
        <v>39021</v>
      </c>
      <c r="C132" s="6">
        <v>1017241795</v>
      </c>
      <c r="D132" s="23">
        <v>39021</v>
      </c>
      <c r="E132" s="18">
        <f t="shared" si="0"/>
        <v>1.0172417949999999</v>
      </c>
      <c r="F132" s="16">
        <v>1354</v>
      </c>
      <c r="G132" s="16">
        <v>18015903</v>
      </c>
      <c r="H132" s="16">
        <v>12453016</v>
      </c>
      <c r="I132" s="16">
        <f t="shared" si="5"/>
        <v>1401.9166666666667</v>
      </c>
      <c r="J132" s="16">
        <f t="shared" si="6"/>
        <v>19911786.5</v>
      </c>
      <c r="K132" s="15">
        <v>11</v>
      </c>
    </row>
    <row r="133" spans="1:11" ht="13">
      <c r="B133" s="93">
        <v>39051</v>
      </c>
      <c r="C133" s="4">
        <v>1036518698</v>
      </c>
      <c r="D133" s="23">
        <v>39051</v>
      </c>
      <c r="E133" s="18">
        <f t="shared" si="0"/>
        <v>1.0365186980000001</v>
      </c>
      <c r="F133" s="17">
        <v>1503</v>
      </c>
      <c r="G133" s="17">
        <v>16928316</v>
      </c>
      <c r="H133" s="17">
        <v>11938112</v>
      </c>
      <c r="I133" s="16">
        <f t="shared" si="5"/>
        <v>1439.0833333333333</v>
      </c>
      <c r="J133" s="16">
        <f t="shared" si="6"/>
        <v>20143060.416666668</v>
      </c>
      <c r="K133" s="15">
        <v>11</v>
      </c>
    </row>
    <row r="134" spans="1:11" ht="13">
      <c r="B134" s="93">
        <v>39082</v>
      </c>
      <c r="C134" s="16">
        <v>1213523369</v>
      </c>
      <c r="D134" s="23">
        <v>39082</v>
      </c>
      <c r="E134" s="18">
        <f t="shared" si="0"/>
        <v>1.213523369</v>
      </c>
      <c r="F134" s="4">
        <v>1418</v>
      </c>
      <c r="G134" s="4">
        <v>21387657</v>
      </c>
      <c r="H134" s="4">
        <v>15359267</v>
      </c>
      <c r="I134" s="16">
        <f t="shared" si="5"/>
        <v>1484.8333333333333</v>
      </c>
      <c r="J134" s="16">
        <f t="shared" si="6"/>
        <v>21162990.333333332</v>
      </c>
      <c r="K134" s="15">
        <v>12</v>
      </c>
    </row>
    <row r="135" spans="1:11" ht="13">
      <c r="B135" s="93">
        <v>39113</v>
      </c>
      <c r="C135" s="16">
        <v>1407501505</v>
      </c>
      <c r="D135" s="23">
        <v>39113</v>
      </c>
      <c r="E135" s="18">
        <f t="shared" si="0"/>
        <v>1.4075015049999999</v>
      </c>
      <c r="F135" s="4">
        <v>1674</v>
      </c>
      <c r="G135" s="4">
        <v>16761112</v>
      </c>
      <c r="H135" s="4">
        <v>12243490</v>
      </c>
      <c r="I135" s="16">
        <f t="shared" si="5"/>
        <v>1526.1666666666667</v>
      </c>
      <c r="J135" s="16">
        <f t="shared" si="6"/>
        <v>21544537.333333332</v>
      </c>
      <c r="K135" s="15">
        <v>12</v>
      </c>
    </row>
    <row r="136" spans="1:11" ht="13">
      <c r="B136" s="93">
        <v>39141</v>
      </c>
      <c r="C136" s="16">
        <v>1421394455</v>
      </c>
      <c r="D136" s="23">
        <v>39141</v>
      </c>
      <c r="E136" s="18">
        <f t="shared" si="0"/>
        <v>1.4213944549999999</v>
      </c>
      <c r="F136" s="4">
        <v>2191</v>
      </c>
      <c r="G136" s="4">
        <v>23619883</v>
      </c>
      <c r="H136" s="4">
        <v>16503321</v>
      </c>
      <c r="I136" s="16">
        <f t="shared" si="5"/>
        <v>1546.5833333333333</v>
      </c>
      <c r="J136" s="16">
        <f t="shared" si="6"/>
        <v>21599742.083333332</v>
      </c>
      <c r="K136" s="15">
        <v>12</v>
      </c>
    </row>
    <row r="137" spans="1:11" ht="13">
      <c r="B137" s="93">
        <v>39172</v>
      </c>
      <c r="C137" s="17">
        <v>1557171946</v>
      </c>
      <c r="D137" s="23">
        <v>39172</v>
      </c>
      <c r="E137" s="18">
        <f t="shared" si="0"/>
        <v>1.557171946</v>
      </c>
      <c r="F137" s="17">
        <v>1986</v>
      </c>
      <c r="G137" s="17">
        <v>39526803</v>
      </c>
      <c r="H137" s="17">
        <v>23629448</v>
      </c>
      <c r="I137" s="16">
        <f t="shared" si="5"/>
        <v>1583.5833333333333</v>
      </c>
      <c r="J137" s="16">
        <f t="shared" ref="J137:J158" si="7">SUM(G126:G137)/12</f>
        <v>22980015.166666668</v>
      </c>
      <c r="K137" s="15">
        <v>13</v>
      </c>
    </row>
    <row r="138" spans="1:11" ht="13">
      <c r="B138" s="93">
        <v>39202</v>
      </c>
      <c r="C138" s="17">
        <v>1580721192</v>
      </c>
      <c r="D138" s="23">
        <v>39202</v>
      </c>
      <c r="E138" s="18">
        <f t="shared" si="0"/>
        <v>1.5807211919999999</v>
      </c>
      <c r="F138" s="17">
        <v>2750</v>
      </c>
      <c r="G138" s="17">
        <v>34771223</v>
      </c>
      <c r="H138" s="17">
        <v>29388048</v>
      </c>
      <c r="I138" s="16">
        <f t="shared" si="5"/>
        <v>1694.6666666666667</v>
      </c>
      <c r="J138" s="16">
        <f t="shared" si="7"/>
        <v>24334744.916666668</v>
      </c>
      <c r="K138" s="15">
        <v>13</v>
      </c>
    </row>
    <row r="139" spans="1:11" ht="13">
      <c r="B139" s="93">
        <v>39233</v>
      </c>
      <c r="C139" s="17">
        <v>1816228518</v>
      </c>
      <c r="D139" s="23">
        <v>39233</v>
      </c>
      <c r="E139" s="18">
        <f t="shared" si="0"/>
        <v>1.816228518</v>
      </c>
      <c r="F139" s="17">
        <v>5086</v>
      </c>
      <c r="G139" s="17">
        <v>64534476</v>
      </c>
      <c r="H139" s="17">
        <v>50241398</v>
      </c>
      <c r="I139" s="16">
        <f t="shared" si="5"/>
        <v>1980</v>
      </c>
      <c r="J139" s="16">
        <f t="shared" si="7"/>
        <v>27676527.083333332</v>
      </c>
      <c r="K139" s="15">
        <v>13</v>
      </c>
    </row>
    <row r="140" spans="1:11" ht="13">
      <c r="B140" s="93">
        <v>39262</v>
      </c>
      <c r="C140" s="17">
        <v>1374223503.8249998</v>
      </c>
      <c r="D140" s="23">
        <v>39262</v>
      </c>
      <c r="E140" s="18">
        <f t="shared" si="0"/>
        <v>1.3742235038249999</v>
      </c>
      <c r="F140" s="16">
        <v>4025</v>
      </c>
      <c r="G140" s="16">
        <v>77330158</v>
      </c>
      <c r="H140" s="16">
        <v>47499726</v>
      </c>
      <c r="I140" s="16">
        <f t="shared" si="5"/>
        <v>2199.5833333333335</v>
      </c>
      <c r="J140" s="16">
        <f t="shared" si="7"/>
        <v>32186988.25</v>
      </c>
      <c r="K140" s="16">
        <v>12</v>
      </c>
    </row>
    <row r="141" spans="1:11" ht="13">
      <c r="A141" s="46" t="s">
        <v>627</v>
      </c>
      <c r="B141" s="93">
        <v>39294</v>
      </c>
      <c r="C141" s="17">
        <v>1354122808</v>
      </c>
      <c r="D141" s="23">
        <v>39294</v>
      </c>
      <c r="E141" s="18">
        <f t="shared" si="0"/>
        <v>1.3541228080000001</v>
      </c>
      <c r="F141" s="16">
        <v>2931</v>
      </c>
      <c r="G141" s="16">
        <v>69180880</v>
      </c>
      <c r="H141" s="16">
        <v>33629973</v>
      </c>
      <c r="I141" s="16">
        <f t="shared" si="5"/>
        <v>2351.75</v>
      </c>
      <c r="J141" s="16">
        <f t="shared" si="7"/>
        <v>36645888.5</v>
      </c>
      <c r="K141" s="16">
        <v>14</v>
      </c>
    </row>
    <row r="142" spans="1:11" ht="13">
      <c r="A142" s="46" t="s">
        <v>7</v>
      </c>
      <c r="B142" s="93">
        <v>39325</v>
      </c>
      <c r="C142" s="17" t="e">
        <f t="shared" ref="C142:C158" ca="1" si="8">IF(OR(VLOOKUP($B142,ARF,6,TRUE)=C141,C141=""),"",VLOOKUP($B142,ARF,6,TRUE))</f>
        <v>#REF!</v>
      </c>
      <c r="D142" s="23">
        <v>39325</v>
      </c>
      <c r="E142" s="18" t="e">
        <f t="shared" ca="1" si="0"/>
        <v>#REF!</v>
      </c>
      <c r="F142" s="16" t="e">
        <f t="shared" ref="F142:F293" ca="1" si="9">IF($C142="","",VLOOKUP($B142,ARF,3,TRUE))</f>
        <v>#REF!</v>
      </c>
      <c r="G142" s="16" t="e">
        <f t="shared" ref="G142:G293" ca="1" si="10">IF($C142="","",VLOOKUP($B142,ARF,4,TRUE))</f>
        <v>#REF!</v>
      </c>
      <c r="H142" s="16" t="e">
        <f t="shared" ref="H142:H293" ca="1" si="11">IF($C142="","",VLOOKUP($B142,ARF,5,TRUE))</f>
        <v>#REF!</v>
      </c>
      <c r="I142" s="16" t="e">
        <f t="shared" ca="1" si="5"/>
        <v>#REF!</v>
      </c>
      <c r="J142" s="16" t="e">
        <f t="shared" ca="1" si="7"/>
        <v>#REF!</v>
      </c>
      <c r="K142" s="16" t="e">
        <f t="shared" ref="K142:K293" ca="1" si="12">IF($C142="","",VLOOKUP($B142,ARF,2,TRUE))</f>
        <v>#REF!</v>
      </c>
    </row>
    <row r="143" spans="1:11" ht="13">
      <c r="A143" s="46" t="s">
        <v>8</v>
      </c>
      <c r="B143" s="93">
        <v>39353</v>
      </c>
      <c r="C143" s="17" t="e">
        <f t="shared" ca="1" si="8"/>
        <v>#REF!</v>
      </c>
      <c r="D143" s="23">
        <v>39353</v>
      </c>
      <c r="E143" s="18" t="e">
        <f t="shared" ca="1" si="0"/>
        <v>#REF!</v>
      </c>
      <c r="F143" s="16" t="e">
        <f t="shared" ca="1" si="9"/>
        <v>#REF!</v>
      </c>
      <c r="G143" s="16" t="e">
        <f t="shared" ca="1" si="10"/>
        <v>#REF!</v>
      </c>
      <c r="H143" s="16" t="e">
        <f t="shared" ca="1" si="11"/>
        <v>#REF!</v>
      </c>
      <c r="I143" s="16" t="e">
        <f t="shared" ca="1" si="5"/>
        <v>#REF!</v>
      </c>
      <c r="J143" s="16" t="e">
        <f t="shared" ca="1" si="7"/>
        <v>#REF!</v>
      </c>
      <c r="K143" s="16" t="e">
        <f t="shared" ca="1" si="12"/>
        <v>#REF!</v>
      </c>
    </row>
    <row r="144" spans="1:11" ht="13">
      <c r="A144" s="46" t="s">
        <v>9</v>
      </c>
      <c r="B144" s="93">
        <v>39386</v>
      </c>
      <c r="C144" s="17" t="e">
        <f t="shared" ca="1" si="8"/>
        <v>#REF!</v>
      </c>
      <c r="D144" s="23">
        <v>39386</v>
      </c>
      <c r="E144" s="18" t="e">
        <f t="shared" ca="1" si="0"/>
        <v>#REF!</v>
      </c>
      <c r="F144" s="16" t="e">
        <f t="shared" ca="1" si="9"/>
        <v>#REF!</v>
      </c>
      <c r="G144" s="16" t="e">
        <f t="shared" ca="1" si="10"/>
        <v>#REF!</v>
      </c>
      <c r="H144" s="16" t="e">
        <f t="shared" ca="1" si="11"/>
        <v>#REF!</v>
      </c>
      <c r="I144" s="16" t="e">
        <f t="shared" ca="1" si="5"/>
        <v>#REF!</v>
      </c>
      <c r="J144" s="16" t="e">
        <f t="shared" ca="1" si="7"/>
        <v>#REF!</v>
      </c>
      <c r="K144" s="16" t="e">
        <f t="shared" ca="1" si="12"/>
        <v>#REF!</v>
      </c>
    </row>
    <row r="145" spans="1:11" ht="13">
      <c r="A145" s="46" t="s">
        <v>10</v>
      </c>
      <c r="B145" s="93">
        <v>39416</v>
      </c>
      <c r="C145" s="17" t="e">
        <f t="shared" ca="1" si="8"/>
        <v>#REF!</v>
      </c>
      <c r="D145" s="23">
        <v>39416</v>
      </c>
      <c r="E145" s="18" t="e">
        <f t="shared" ca="1" si="0"/>
        <v>#REF!</v>
      </c>
      <c r="F145" s="16" t="e">
        <f t="shared" ca="1" si="9"/>
        <v>#REF!</v>
      </c>
      <c r="G145" s="16" t="e">
        <f t="shared" ca="1" si="10"/>
        <v>#REF!</v>
      </c>
      <c r="H145" s="16" t="e">
        <f t="shared" ca="1" si="11"/>
        <v>#REF!</v>
      </c>
      <c r="I145" s="16" t="e">
        <f t="shared" ca="1" si="5"/>
        <v>#REF!</v>
      </c>
      <c r="J145" s="16" t="e">
        <f t="shared" ca="1" si="7"/>
        <v>#REF!</v>
      </c>
      <c r="K145" s="16" t="e">
        <f t="shared" ca="1" si="12"/>
        <v>#REF!</v>
      </c>
    </row>
    <row r="146" spans="1:11" ht="13">
      <c r="B146" s="93">
        <v>39447</v>
      </c>
      <c r="C146" s="17" t="e">
        <f t="shared" ca="1" si="8"/>
        <v>#REF!</v>
      </c>
      <c r="D146" s="23">
        <v>39447</v>
      </c>
      <c r="E146" s="18" t="e">
        <f t="shared" ca="1" si="0"/>
        <v>#REF!</v>
      </c>
      <c r="F146" s="16" t="e">
        <f t="shared" ca="1" si="9"/>
        <v>#REF!</v>
      </c>
      <c r="G146" s="16" t="e">
        <f t="shared" ca="1" si="10"/>
        <v>#REF!</v>
      </c>
      <c r="H146" s="16" t="e">
        <f t="shared" ca="1" si="11"/>
        <v>#REF!</v>
      </c>
      <c r="I146" s="16" t="e">
        <f t="shared" ca="1" si="5"/>
        <v>#REF!</v>
      </c>
      <c r="J146" s="16" t="e">
        <f t="shared" ca="1" si="7"/>
        <v>#REF!</v>
      </c>
      <c r="K146" s="16" t="e">
        <f t="shared" ca="1" si="12"/>
        <v>#REF!</v>
      </c>
    </row>
    <row r="147" spans="1:11" ht="13">
      <c r="B147" s="93">
        <v>39478</v>
      </c>
      <c r="C147" s="17" t="e">
        <f t="shared" ca="1" si="8"/>
        <v>#REF!</v>
      </c>
      <c r="D147" s="23">
        <v>39478</v>
      </c>
      <c r="E147" s="18" t="e">
        <f t="shared" ref="E147:E210" ca="1" si="13">IF($C147="","",C147/1000000000)</f>
        <v>#REF!</v>
      </c>
      <c r="F147" s="16" t="e">
        <f t="shared" ca="1" si="9"/>
        <v>#REF!</v>
      </c>
      <c r="G147" s="16" t="e">
        <f t="shared" ca="1" si="10"/>
        <v>#REF!</v>
      </c>
      <c r="H147" s="16" t="e">
        <f t="shared" ca="1" si="11"/>
        <v>#REF!</v>
      </c>
      <c r="I147" s="16" t="e">
        <f t="shared" ca="1" si="5"/>
        <v>#REF!</v>
      </c>
      <c r="J147" s="16" t="e">
        <f t="shared" ca="1" si="7"/>
        <v>#REF!</v>
      </c>
      <c r="K147" s="16" t="e">
        <f t="shared" ca="1" si="12"/>
        <v>#REF!</v>
      </c>
    </row>
    <row r="148" spans="1:11" ht="13">
      <c r="B148" s="93">
        <v>39507</v>
      </c>
      <c r="C148" s="17" t="e">
        <f t="shared" ca="1" si="8"/>
        <v>#REF!</v>
      </c>
      <c r="D148" s="23">
        <v>39507</v>
      </c>
      <c r="E148" s="18" t="e">
        <f t="shared" ca="1" si="13"/>
        <v>#REF!</v>
      </c>
      <c r="F148" s="16" t="e">
        <f t="shared" ca="1" si="9"/>
        <v>#REF!</v>
      </c>
      <c r="G148" s="16" t="e">
        <f t="shared" ca="1" si="10"/>
        <v>#REF!</v>
      </c>
      <c r="H148" s="16" t="e">
        <f t="shared" ca="1" si="11"/>
        <v>#REF!</v>
      </c>
      <c r="I148" s="16" t="e">
        <f t="shared" ca="1" si="5"/>
        <v>#REF!</v>
      </c>
      <c r="J148" s="16" t="e">
        <f t="shared" ca="1" si="7"/>
        <v>#REF!</v>
      </c>
      <c r="K148" s="16" t="e">
        <f t="shared" ca="1" si="12"/>
        <v>#REF!</v>
      </c>
    </row>
    <row r="149" spans="1:11" ht="13">
      <c r="B149" s="93">
        <v>39538</v>
      </c>
      <c r="C149" s="17" t="e">
        <f t="shared" ca="1" si="8"/>
        <v>#REF!</v>
      </c>
      <c r="D149" s="23">
        <v>39538</v>
      </c>
      <c r="E149" s="18" t="e">
        <f t="shared" ca="1" si="13"/>
        <v>#REF!</v>
      </c>
      <c r="F149" s="16" t="e">
        <f t="shared" ca="1" si="9"/>
        <v>#REF!</v>
      </c>
      <c r="G149" s="16" t="e">
        <f t="shared" ca="1" si="10"/>
        <v>#REF!</v>
      </c>
      <c r="H149" s="16" t="e">
        <f t="shared" ca="1" si="11"/>
        <v>#REF!</v>
      </c>
      <c r="I149" s="16" t="e">
        <f t="shared" ca="1" si="5"/>
        <v>#REF!</v>
      </c>
      <c r="J149" s="16" t="e">
        <f t="shared" ca="1" si="7"/>
        <v>#REF!</v>
      </c>
      <c r="K149" s="16" t="e">
        <f t="shared" ca="1" si="12"/>
        <v>#REF!</v>
      </c>
    </row>
    <row r="150" spans="1:11" ht="13">
      <c r="B150" s="93">
        <v>39568</v>
      </c>
      <c r="C150" s="17" t="e">
        <f t="shared" ca="1" si="8"/>
        <v>#REF!</v>
      </c>
      <c r="D150" s="23">
        <v>39568</v>
      </c>
      <c r="E150" s="18" t="e">
        <f t="shared" ca="1" si="13"/>
        <v>#REF!</v>
      </c>
      <c r="F150" s="16" t="e">
        <f t="shared" ca="1" si="9"/>
        <v>#REF!</v>
      </c>
      <c r="G150" s="16" t="e">
        <f t="shared" ca="1" si="10"/>
        <v>#REF!</v>
      </c>
      <c r="H150" s="16" t="e">
        <f t="shared" ca="1" si="11"/>
        <v>#REF!</v>
      </c>
      <c r="I150" s="16" t="e">
        <f t="shared" ca="1" si="5"/>
        <v>#REF!</v>
      </c>
      <c r="J150" s="16" t="e">
        <f t="shared" ca="1" si="7"/>
        <v>#REF!</v>
      </c>
      <c r="K150" s="16" t="e">
        <f t="shared" ca="1" si="12"/>
        <v>#REF!</v>
      </c>
    </row>
    <row r="151" spans="1:11" ht="13">
      <c r="B151" s="93">
        <v>39598</v>
      </c>
      <c r="C151" s="17" t="e">
        <f t="shared" ca="1" si="8"/>
        <v>#REF!</v>
      </c>
      <c r="D151" s="23">
        <v>39598</v>
      </c>
      <c r="E151" s="18" t="e">
        <f t="shared" ca="1" si="13"/>
        <v>#REF!</v>
      </c>
      <c r="F151" s="16" t="e">
        <f t="shared" ca="1" si="9"/>
        <v>#REF!</v>
      </c>
      <c r="G151" s="16" t="e">
        <f t="shared" ca="1" si="10"/>
        <v>#REF!</v>
      </c>
      <c r="H151" s="16" t="e">
        <f t="shared" ca="1" si="11"/>
        <v>#REF!</v>
      </c>
      <c r="I151" s="16" t="e">
        <f t="shared" ca="1" si="5"/>
        <v>#REF!</v>
      </c>
      <c r="J151" s="16" t="e">
        <f t="shared" ca="1" si="7"/>
        <v>#REF!</v>
      </c>
      <c r="K151" s="16" t="e">
        <f t="shared" ca="1" si="12"/>
        <v>#REF!</v>
      </c>
    </row>
    <row r="152" spans="1:11" ht="13">
      <c r="B152" s="93">
        <v>39629</v>
      </c>
      <c r="C152" s="17" t="e">
        <f t="shared" ca="1" si="8"/>
        <v>#REF!</v>
      </c>
      <c r="D152" s="23">
        <v>39629</v>
      </c>
      <c r="E152" s="18" t="e">
        <f t="shared" ca="1" si="13"/>
        <v>#REF!</v>
      </c>
      <c r="F152" s="16" t="e">
        <f t="shared" ca="1" si="9"/>
        <v>#REF!</v>
      </c>
      <c r="G152" s="16" t="e">
        <f t="shared" ca="1" si="10"/>
        <v>#REF!</v>
      </c>
      <c r="H152" s="16" t="e">
        <f t="shared" ca="1" si="11"/>
        <v>#REF!</v>
      </c>
      <c r="I152" s="16" t="e">
        <f t="shared" ca="1" si="5"/>
        <v>#REF!</v>
      </c>
      <c r="J152" s="16" t="e">
        <f t="shared" ca="1" si="7"/>
        <v>#REF!</v>
      </c>
      <c r="K152" s="16" t="e">
        <f t="shared" ca="1" si="12"/>
        <v>#REF!</v>
      </c>
    </row>
    <row r="153" spans="1:11" ht="13">
      <c r="B153" s="93">
        <v>39660</v>
      </c>
      <c r="C153" s="17" t="e">
        <f t="shared" ca="1" si="8"/>
        <v>#REF!</v>
      </c>
      <c r="D153" s="23">
        <v>39660</v>
      </c>
      <c r="E153" s="18" t="e">
        <f t="shared" ca="1" si="13"/>
        <v>#REF!</v>
      </c>
      <c r="F153" s="16" t="e">
        <f t="shared" ca="1" si="9"/>
        <v>#REF!</v>
      </c>
      <c r="G153" s="16" t="e">
        <f t="shared" ca="1" si="10"/>
        <v>#REF!</v>
      </c>
      <c r="H153" s="16" t="e">
        <f t="shared" ca="1" si="11"/>
        <v>#REF!</v>
      </c>
      <c r="I153" s="16" t="e">
        <f t="shared" ca="1" si="5"/>
        <v>#REF!</v>
      </c>
      <c r="J153" s="16" t="e">
        <f t="shared" ca="1" si="7"/>
        <v>#REF!</v>
      </c>
      <c r="K153" s="16" t="e">
        <f t="shared" ca="1" si="12"/>
        <v>#REF!</v>
      </c>
    </row>
    <row r="154" spans="1:11" ht="13">
      <c r="B154" s="93">
        <v>39689</v>
      </c>
      <c r="C154" s="17" t="e">
        <f t="shared" ca="1" si="8"/>
        <v>#REF!</v>
      </c>
      <c r="D154" s="23">
        <v>39689</v>
      </c>
      <c r="E154" s="18" t="e">
        <f t="shared" ca="1" si="13"/>
        <v>#REF!</v>
      </c>
      <c r="F154" s="16" t="e">
        <f t="shared" ca="1" si="9"/>
        <v>#REF!</v>
      </c>
      <c r="G154" s="16" t="e">
        <f t="shared" ca="1" si="10"/>
        <v>#REF!</v>
      </c>
      <c r="H154" s="16" t="e">
        <f t="shared" ca="1" si="11"/>
        <v>#REF!</v>
      </c>
      <c r="I154" s="16" t="e">
        <f t="shared" ca="1" si="5"/>
        <v>#REF!</v>
      </c>
      <c r="J154" s="16" t="e">
        <f t="shared" ca="1" si="7"/>
        <v>#REF!</v>
      </c>
      <c r="K154" s="16" t="e">
        <f t="shared" ca="1" si="12"/>
        <v>#REF!</v>
      </c>
    </row>
    <row r="155" spans="1:11" ht="13">
      <c r="B155" s="93">
        <v>39721</v>
      </c>
      <c r="C155" s="17" t="e">
        <f t="shared" ca="1" si="8"/>
        <v>#REF!</v>
      </c>
      <c r="D155" s="23">
        <v>39721</v>
      </c>
      <c r="E155" s="18" t="e">
        <f t="shared" ca="1" si="13"/>
        <v>#REF!</v>
      </c>
      <c r="F155" s="16" t="e">
        <f t="shared" ca="1" si="9"/>
        <v>#REF!</v>
      </c>
      <c r="G155" s="16" t="e">
        <f t="shared" ca="1" si="10"/>
        <v>#REF!</v>
      </c>
      <c r="H155" s="16" t="e">
        <f t="shared" ca="1" si="11"/>
        <v>#REF!</v>
      </c>
      <c r="I155" s="16" t="e">
        <f t="shared" ca="1" si="5"/>
        <v>#REF!</v>
      </c>
      <c r="J155" s="16" t="e">
        <f t="shared" ca="1" si="7"/>
        <v>#REF!</v>
      </c>
      <c r="K155" s="16" t="e">
        <f t="shared" ca="1" si="12"/>
        <v>#REF!</v>
      </c>
    </row>
    <row r="156" spans="1:11" ht="13">
      <c r="B156" s="93">
        <v>39752</v>
      </c>
      <c r="C156" s="17" t="e">
        <f t="shared" ca="1" si="8"/>
        <v>#REF!</v>
      </c>
      <c r="D156" s="23">
        <v>39752</v>
      </c>
      <c r="E156" s="18" t="e">
        <f t="shared" ca="1" si="13"/>
        <v>#REF!</v>
      </c>
      <c r="F156" s="16" t="e">
        <f t="shared" ca="1" si="9"/>
        <v>#REF!</v>
      </c>
      <c r="G156" s="16" t="e">
        <f t="shared" ca="1" si="10"/>
        <v>#REF!</v>
      </c>
      <c r="H156" s="16" t="e">
        <f t="shared" ca="1" si="11"/>
        <v>#REF!</v>
      </c>
      <c r="I156" s="16" t="e">
        <f t="shared" ca="1" si="5"/>
        <v>#REF!</v>
      </c>
      <c r="J156" s="16" t="e">
        <f t="shared" ca="1" si="7"/>
        <v>#REF!</v>
      </c>
      <c r="K156" s="16" t="e">
        <f t="shared" ca="1" si="12"/>
        <v>#REF!</v>
      </c>
    </row>
    <row r="157" spans="1:11" ht="13">
      <c r="B157" s="93">
        <v>39780</v>
      </c>
      <c r="C157" s="17" t="e">
        <f t="shared" ca="1" si="8"/>
        <v>#REF!</v>
      </c>
      <c r="D157" s="23">
        <v>39780</v>
      </c>
      <c r="E157" s="18" t="e">
        <f t="shared" ca="1" si="13"/>
        <v>#REF!</v>
      </c>
      <c r="F157" s="16" t="e">
        <f t="shared" ca="1" si="9"/>
        <v>#REF!</v>
      </c>
      <c r="G157" s="16" t="e">
        <f t="shared" ca="1" si="10"/>
        <v>#REF!</v>
      </c>
      <c r="H157" s="16" t="e">
        <f t="shared" ca="1" si="11"/>
        <v>#REF!</v>
      </c>
      <c r="I157" s="16" t="e">
        <f t="shared" ca="1" si="5"/>
        <v>#REF!</v>
      </c>
      <c r="J157" s="16" t="e">
        <f t="shared" ca="1" si="7"/>
        <v>#REF!</v>
      </c>
      <c r="K157" s="16" t="e">
        <f t="shared" ca="1" si="12"/>
        <v>#REF!</v>
      </c>
    </row>
    <row r="158" spans="1:11" ht="13">
      <c r="B158" s="93">
        <v>39813</v>
      </c>
      <c r="C158" s="17" t="e">
        <f t="shared" ca="1" si="8"/>
        <v>#REF!</v>
      </c>
      <c r="D158" s="23">
        <v>39813</v>
      </c>
      <c r="E158" s="18" t="e">
        <f t="shared" ca="1" si="13"/>
        <v>#REF!</v>
      </c>
      <c r="F158" s="16" t="e">
        <f t="shared" ca="1" si="9"/>
        <v>#REF!</v>
      </c>
      <c r="G158" s="16" t="e">
        <f t="shared" ca="1" si="10"/>
        <v>#REF!</v>
      </c>
      <c r="H158" s="16" t="e">
        <f t="shared" ca="1" si="11"/>
        <v>#REF!</v>
      </c>
      <c r="I158" s="16" t="e">
        <f t="shared" ca="1" si="5"/>
        <v>#REF!</v>
      </c>
      <c r="J158" s="16" t="e">
        <f t="shared" ca="1" si="7"/>
        <v>#REF!</v>
      </c>
      <c r="K158" s="16" t="e">
        <f t="shared" ca="1" si="12"/>
        <v>#REF!</v>
      </c>
    </row>
    <row r="159" spans="1:11" ht="13">
      <c r="B159" s="93">
        <v>39843</v>
      </c>
      <c r="C159" s="17" t="e">
        <f t="shared" ref="C159:C178" ca="1" si="14">IF(OR(VLOOKUP($B159,ARF,6,TRUE)=C158,C158=""),"",VLOOKUP($B159,ARF,6,TRUE))</f>
        <v>#REF!</v>
      </c>
      <c r="D159" s="23">
        <v>39843</v>
      </c>
      <c r="E159" s="18" t="e">
        <f t="shared" ca="1" si="13"/>
        <v>#REF!</v>
      </c>
      <c r="F159" s="16" t="e">
        <f t="shared" ca="1" si="9"/>
        <v>#REF!</v>
      </c>
      <c r="G159" s="16" t="e">
        <f t="shared" ca="1" si="10"/>
        <v>#REF!</v>
      </c>
      <c r="H159" s="16" t="e">
        <f t="shared" ca="1" si="11"/>
        <v>#REF!</v>
      </c>
      <c r="I159" s="16" t="e">
        <f t="shared" ref="I159:J161" ca="1" si="15">SUM(F148:F159)/12</f>
        <v>#REF!</v>
      </c>
      <c r="J159" s="16" t="e">
        <f t="shared" ca="1" si="15"/>
        <v>#REF!</v>
      </c>
      <c r="K159" s="16" t="e">
        <f t="shared" ca="1" si="12"/>
        <v>#REF!</v>
      </c>
    </row>
    <row r="160" spans="1:11" ht="13">
      <c r="B160" s="93">
        <v>39871</v>
      </c>
      <c r="C160" s="17" t="e">
        <f t="shared" ca="1" si="14"/>
        <v>#REF!</v>
      </c>
      <c r="D160" s="23">
        <v>39871</v>
      </c>
      <c r="E160" s="18" t="e">
        <f t="shared" ca="1" si="13"/>
        <v>#REF!</v>
      </c>
      <c r="F160" s="16" t="e">
        <f t="shared" ca="1" si="9"/>
        <v>#REF!</v>
      </c>
      <c r="G160" s="16" t="e">
        <f t="shared" ca="1" si="10"/>
        <v>#REF!</v>
      </c>
      <c r="H160" s="16" t="e">
        <f t="shared" ca="1" si="11"/>
        <v>#REF!</v>
      </c>
      <c r="I160" s="16" t="e">
        <f t="shared" ca="1" si="15"/>
        <v>#REF!</v>
      </c>
      <c r="J160" s="16" t="e">
        <f t="shared" ca="1" si="15"/>
        <v>#REF!</v>
      </c>
      <c r="K160" s="16" t="e">
        <f t="shared" ca="1" si="12"/>
        <v>#REF!</v>
      </c>
    </row>
    <row r="161" spans="2:11" ht="13">
      <c r="B161" s="93">
        <v>39903</v>
      </c>
      <c r="C161" s="17" t="e">
        <f t="shared" ca="1" si="14"/>
        <v>#REF!</v>
      </c>
      <c r="D161" s="23">
        <v>39903</v>
      </c>
      <c r="E161" s="18" t="e">
        <f t="shared" ca="1" si="13"/>
        <v>#REF!</v>
      </c>
      <c r="F161" s="16" t="e">
        <f t="shared" ca="1" si="9"/>
        <v>#REF!</v>
      </c>
      <c r="G161" s="16" t="e">
        <f t="shared" ca="1" si="10"/>
        <v>#REF!</v>
      </c>
      <c r="H161" s="16" t="e">
        <f t="shared" ca="1" si="11"/>
        <v>#REF!</v>
      </c>
      <c r="I161" s="16" t="e">
        <f t="shared" ca="1" si="15"/>
        <v>#REF!</v>
      </c>
      <c r="J161" s="16" t="e">
        <f t="shared" ca="1" si="15"/>
        <v>#REF!</v>
      </c>
      <c r="K161" s="16" t="e">
        <f t="shared" ca="1" si="12"/>
        <v>#REF!</v>
      </c>
    </row>
    <row r="162" spans="2:11" ht="13">
      <c r="B162" s="93">
        <v>39933</v>
      </c>
      <c r="C162" s="17" t="e">
        <f t="shared" ca="1" si="14"/>
        <v>#REF!</v>
      </c>
      <c r="D162" s="56">
        <v>39933</v>
      </c>
      <c r="E162" s="18" t="e">
        <f t="shared" ca="1" si="13"/>
        <v>#REF!</v>
      </c>
      <c r="F162" s="16" t="e">
        <f t="shared" ca="1" si="9"/>
        <v>#REF!</v>
      </c>
      <c r="G162" s="16" t="e">
        <f t="shared" ca="1" si="10"/>
        <v>#REF!</v>
      </c>
      <c r="H162" s="16" t="e">
        <f t="shared" ca="1" si="11"/>
        <v>#REF!</v>
      </c>
      <c r="I162" s="16" t="e">
        <f t="shared" ref="I162:J164" ca="1" si="16">SUM(F151:F162)/12</f>
        <v>#REF!</v>
      </c>
      <c r="J162" s="16" t="e">
        <f t="shared" ca="1" si="16"/>
        <v>#REF!</v>
      </c>
      <c r="K162" s="16" t="e">
        <f t="shared" ca="1" si="12"/>
        <v>#REF!</v>
      </c>
    </row>
    <row r="163" spans="2:11" ht="13">
      <c r="B163" s="93">
        <v>39962</v>
      </c>
      <c r="C163" s="17" t="e">
        <f t="shared" ca="1" si="14"/>
        <v>#REF!</v>
      </c>
      <c r="D163" s="56">
        <v>39962</v>
      </c>
      <c r="E163" s="18" t="e">
        <f t="shared" ca="1" si="13"/>
        <v>#REF!</v>
      </c>
      <c r="F163" s="16" t="e">
        <f t="shared" ca="1" si="9"/>
        <v>#REF!</v>
      </c>
      <c r="G163" s="16" t="e">
        <f t="shared" ca="1" si="10"/>
        <v>#REF!</v>
      </c>
      <c r="H163" s="16" t="e">
        <f t="shared" ca="1" si="11"/>
        <v>#REF!</v>
      </c>
      <c r="I163" s="16" t="e">
        <f t="shared" ca="1" si="16"/>
        <v>#REF!</v>
      </c>
      <c r="J163" s="16" t="e">
        <f t="shared" ca="1" si="16"/>
        <v>#REF!</v>
      </c>
      <c r="K163" s="16" t="e">
        <f t="shared" ca="1" si="12"/>
        <v>#REF!</v>
      </c>
    </row>
    <row r="164" spans="2:11" ht="13">
      <c r="B164" s="93">
        <v>39994</v>
      </c>
      <c r="C164" s="17" t="e">
        <f t="shared" ca="1" si="14"/>
        <v>#REF!</v>
      </c>
      <c r="D164" s="23">
        <v>39994</v>
      </c>
      <c r="E164" s="18" t="e">
        <f t="shared" ca="1" si="13"/>
        <v>#REF!</v>
      </c>
      <c r="F164" s="16" t="e">
        <f t="shared" ca="1" si="9"/>
        <v>#REF!</v>
      </c>
      <c r="G164" s="16" t="e">
        <f t="shared" ca="1" si="10"/>
        <v>#REF!</v>
      </c>
      <c r="H164" s="16" t="e">
        <f t="shared" ca="1" si="11"/>
        <v>#REF!</v>
      </c>
      <c r="I164" s="16" t="e">
        <f t="shared" ca="1" si="16"/>
        <v>#REF!</v>
      </c>
      <c r="J164" s="16" t="e">
        <f t="shared" ca="1" si="16"/>
        <v>#REF!</v>
      </c>
      <c r="K164" s="16" t="e">
        <f t="shared" ca="1" si="12"/>
        <v>#REF!</v>
      </c>
    </row>
    <row r="165" spans="2:11" ht="13">
      <c r="B165" s="93">
        <v>40025</v>
      </c>
      <c r="C165" s="17" t="e">
        <f t="shared" ca="1" si="14"/>
        <v>#REF!</v>
      </c>
      <c r="D165" s="23">
        <v>40025</v>
      </c>
      <c r="E165" s="18" t="e">
        <f t="shared" ca="1" si="13"/>
        <v>#REF!</v>
      </c>
      <c r="F165" s="16" t="e">
        <f t="shared" ca="1" si="9"/>
        <v>#REF!</v>
      </c>
      <c r="G165" s="16" t="e">
        <f t="shared" ca="1" si="10"/>
        <v>#REF!</v>
      </c>
      <c r="H165" s="16" t="e">
        <f t="shared" ca="1" si="11"/>
        <v>#REF!</v>
      </c>
      <c r="I165" s="16" t="e">
        <f t="shared" ref="I165:J167" ca="1" si="17">SUM(F154:F165)/12</f>
        <v>#REF!</v>
      </c>
      <c r="J165" s="16" t="e">
        <f t="shared" ca="1" si="17"/>
        <v>#REF!</v>
      </c>
      <c r="K165" s="16" t="e">
        <f t="shared" ca="1" si="12"/>
        <v>#REF!</v>
      </c>
    </row>
    <row r="166" spans="2:11" ht="13">
      <c r="B166" s="93">
        <v>40056</v>
      </c>
      <c r="C166" s="17" t="e">
        <f t="shared" ca="1" si="14"/>
        <v>#REF!</v>
      </c>
      <c r="D166" s="23">
        <v>40056</v>
      </c>
      <c r="E166" s="18" t="e">
        <f t="shared" ca="1" si="13"/>
        <v>#REF!</v>
      </c>
      <c r="F166" s="16" t="e">
        <f t="shared" ca="1" si="9"/>
        <v>#REF!</v>
      </c>
      <c r="G166" s="16" t="e">
        <f t="shared" ca="1" si="10"/>
        <v>#REF!</v>
      </c>
      <c r="H166" s="16" t="e">
        <f t="shared" ca="1" si="11"/>
        <v>#REF!</v>
      </c>
      <c r="I166" s="16" t="e">
        <f t="shared" ca="1" si="17"/>
        <v>#REF!</v>
      </c>
      <c r="J166" s="16" t="e">
        <f t="shared" ca="1" si="17"/>
        <v>#REF!</v>
      </c>
      <c r="K166" s="16" t="e">
        <f t="shared" ca="1" si="12"/>
        <v>#REF!</v>
      </c>
    </row>
    <row r="167" spans="2:11" ht="13">
      <c r="B167" s="93">
        <v>40086</v>
      </c>
      <c r="C167" s="17" t="e">
        <f t="shared" ca="1" si="14"/>
        <v>#REF!</v>
      </c>
      <c r="D167" s="23">
        <v>40086</v>
      </c>
      <c r="E167" s="18" t="e">
        <f t="shared" ca="1" si="13"/>
        <v>#REF!</v>
      </c>
      <c r="F167" s="16" t="e">
        <f t="shared" ca="1" si="9"/>
        <v>#REF!</v>
      </c>
      <c r="G167" s="16" t="e">
        <f t="shared" ca="1" si="10"/>
        <v>#REF!</v>
      </c>
      <c r="H167" s="16" t="e">
        <f t="shared" ca="1" si="11"/>
        <v>#REF!</v>
      </c>
      <c r="I167" s="16" t="e">
        <f t="shared" ca="1" si="17"/>
        <v>#REF!</v>
      </c>
      <c r="J167" s="16" t="e">
        <f t="shared" ca="1" si="17"/>
        <v>#REF!</v>
      </c>
      <c r="K167" s="16" t="e">
        <f t="shared" ca="1" si="12"/>
        <v>#REF!</v>
      </c>
    </row>
    <row r="168" spans="2:11" ht="13">
      <c r="B168" s="93">
        <v>40116</v>
      </c>
      <c r="C168" s="17" t="e">
        <f t="shared" ca="1" si="14"/>
        <v>#REF!</v>
      </c>
      <c r="D168" s="23">
        <v>40116</v>
      </c>
      <c r="E168" s="18" t="e">
        <f t="shared" ca="1" si="13"/>
        <v>#REF!</v>
      </c>
      <c r="F168" s="16" t="e">
        <f t="shared" ca="1" si="9"/>
        <v>#REF!</v>
      </c>
      <c r="G168" s="16" t="e">
        <f t="shared" ca="1" si="10"/>
        <v>#REF!</v>
      </c>
      <c r="H168" s="16" t="e">
        <f t="shared" ca="1" si="11"/>
        <v>#REF!</v>
      </c>
      <c r="I168" s="16" t="e">
        <f t="shared" ref="I168:J170" ca="1" si="18">SUM(F157:F168)/12</f>
        <v>#REF!</v>
      </c>
      <c r="J168" s="16" t="e">
        <f t="shared" ca="1" si="18"/>
        <v>#REF!</v>
      </c>
      <c r="K168" s="16" t="e">
        <f t="shared" ca="1" si="12"/>
        <v>#REF!</v>
      </c>
    </row>
    <row r="169" spans="2:11" ht="13">
      <c r="B169" s="93">
        <v>40147</v>
      </c>
      <c r="C169" s="17" t="e">
        <f t="shared" ca="1" si="14"/>
        <v>#REF!</v>
      </c>
      <c r="D169" s="23">
        <v>40147</v>
      </c>
      <c r="E169" s="18" t="e">
        <f t="shared" ca="1" si="13"/>
        <v>#REF!</v>
      </c>
      <c r="F169" s="16" t="e">
        <f t="shared" ca="1" si="9"/>
        <v>#REF!</v>
      </c>
      <c r="G169" s="16" t="e">
        <f t="shared" ca="1" si="10"/>
        <v>#REF!</v>
      </c>
      <c r="H169" s="16" t="e">
        <f t="shared" ca="1" si="11"/>
        <v>#REF!</v>
      </c>
      <c r="I169" s="16" t="e">
        <f t="shared" ca="1" si="18"/>
        <v>#REF!</v>
      </c>
      <c r="J169" s="16" t="e">
        <f t="shared" ca="1" si="18"/>
        <v>#REF!</v>
      </c>
      <c r="K169" s="16" t="e">
        <f t="shared" ca="1" si="12"/>
        <v>#REF!</v>
      </c>
    </row>
    <row r="170" spans="2:11" ht="13">
      <c r="B170" s="93">
        <v>40178</v>
      </c>
      <c r="C170" s="17" t="e">
        <f t="shared" ca="1" si="14"/>
        <v>#REF!</v>
      </c>
      <c r="D170" s="23">
        <v>40178</v>
      </c>
      <c r="E170" s="18" t="e">
        <f t="shared" ca="1" si="13"/>
        <v>#REF!</v>
      </c>
      <c r="F170" s="16" t="e">
        <f t="shared" ca="1" si="9"/>
        <v>#REF!</v>
      </c>
      <c r="G170" s="16" t="e">
        <f t="shared" ca="1" si="10"/>
        <v>#REF!</v>
      </c>
      <c r="H170" s="16" t="e">
        <f t="shared" ca="1" si="11"/>
        <v>#REF!</v>
      </c>
      <c r="I170" s="16" t="e">
        <f t="shared" ca="1" si="18"/>
        <v>#REF!</v>
      </c>
      <c r="J170" s="16" t="e">
        <f t="shared" ca="1" si="18"/>
        <v>#REF!</v>
      </c>
      <c r="K170" s="16" t="e">
        <f t="shared" ca="1" si="12"/>
        <v>#REF!</v>
      </c>
    </row>
    <row r="171" spans="2:11" ht="13">
      <c r="B171" s="93">
        <v>40207</v>
      </c>
      <c r="C171" s="17" t="e">
        <f t="shared" ca="1" si="14"/>
        <v>#REF!</v>
      </c>
      <c r="D171" s="23">
        <v>40207</v>
      </c>
      <c r="E171" s="18" t="e">
        <f t="shared" ca="1" si="13"/>
        <v>#REF!</v>
      </c>
      <c r="F171" s="16" t="e">
        <f t="shared" ca="1" si="9"/>
        <v>#REF!</v>
      </c>
      <c r="G171" s="16" t="e">
        <f t="shared" ca="1" si="10"/>
        <v>#REF!</v>
      </c>
      <c r="H171" s="16" t="e">
        <f t="shared" ca="1" si="11"/>
        <v>#REF!</v>
      </c>
      <c r="I171" s="16" t="e">
        <f t="shared" ref="I171:J173" ca="1" si="19">SUM(F160:F171)/12</f>
        <v>#REF!</v>
      </c>
      <c r="J171" s="16" t="e">
        <f t="shared" ca="1" si="19"/>
        <v>#REF!</v>
      </c>
      <c r="K171" s="16" t="e">
        <f t="shared" ca="1" si="12"/>
        <v>#REF!</v>
      </c>
    </row>
    <row r="172" spans="2:11" ht="13">
      <c r="B172" s="93">
        <v>40235</v>
      </c>
      <c r="C172" s="17" t="e">
        <f t="shared" ca="1" si="14"/>
        <v>#REF!</v>
      </c>
      <c r="D172" s="23">
        <v>40235</v>
      </c>
      <c r="E172" s="18" t="e">
        <f t="shared" ca="1" si="13"/>
        <v>#REF!</v>
      </c>
      <c r="F172" s="16" t="e">
        <f t="shared" ca="1" si="9"/>
        <v>#REF!</v>
      </c>
      <c r="G172" s="16" t="e">
        <f t="shared" ca="1" si="10"/>
        <v>#REF!</v>
      </c>
      <c r="H172" s="16" t="e">
        <f t="shared" ca="1" si="11"/>
        <v>#REF!</v>
      </c>
      <c r="I172" s="16" t="e">
        <f t="shared" ca="1" si="19"/>
        <v>#REF!</v>
      </c>
      <c r="J172" s="16" t="e">
        <f t="shared" ca="1" si="19"/>
        <v>#REF!</v>
      </c>
      <c r="K172" s="16" t="e">
        <f t="shared" ca="1" si="12"/>
        <v>#REF!</v>
      </c>
    </row>
    <row r="173" spans="2:11" ht="13">
      <c r="B173" s="93">
        <v>40268</v>
      </c>
      <c r="C173" s="17" t="e">
        <f t="shared" ca="1" si="14"/>
        <v>#REF!</v>
      </c>
      <c r="D173" s="23">
        <v>40268</v>
      </c>
      <c r="E173" s="18" t="e">
        <f t="shared" ca="1" si="13"/>
        <v>#REF!</v>
      </c>
      <c r="F173" s="16" t="e">
        <f t="shared" ca="1" si="9"/>
        <v>#REF!</v>
      </c>
      <c r="G173" s="16" t="e">
        <f t="shared" ca="1" si="10"/>
        <v>#REF!</v>
      </c>
      <c r="H173" s="16" t="e">
        <f t="shared" ca="1" si="11"/>
        <v>#REF!</v>
      </c>
      <c r="I173" s="16" t="e">
        <f t="shared" ca="1" si="19"/>
        <v>#REF!</v>
      </c>
      <c r="J173" s="16" t="e">
        <f t="shared" ca="1" si="19"/>
        <v>#REF!</v>
      </c>
      <c r="K173" s="16" t="e">
        <f t="shared" ca="1" si="12"/>
        <v>#REF!</v>
      </c>
    </row>
    <row r="174" spans="2:11" ht="13">
      <c r="B174" s="93">
        <v>40298</v>
      </c>
      <c r="C174" s="17" t="e">
        <f t="shared" ca="1" si="14"/>
        <v>#REF!</v>
      </c>
      <c r="D174" s="23">
        <v>40298</v>
      </c>
      <c r="E174" s="18" t="e">
        <f t="shared" ca="1" si="13"/>
        <v>#REF!</v>
      </c>
      <c r="F174" s="16" t="e">
        <f t="shared" ca="1" si="9"/>
        <v>#REF!</v>
      </c>
      <c r="G174" s="16" t="e">
        <f t="shared" ca="1" si="10"/>
        <v>#REF!</v>
      </c>
      <c r="H174" s="16" t="e">
        <f t="shared" ca="1" si="11"/>
        <v>#REF!</v>
      </c>
      <c r="I174" s="16" t="e">
        <f t="shared" ref="I174:J176" ca="1" si="20">SUM(F163:F174)/12</f>
        <v>#REF!</v>
      </c>
      <c r="J174" s="16" t="e">
        <f t="shared" ca="1" si="20"/>
        <v>#REF!</v>
      </c>
      <c r="K174" s="16" t="e">
        <f t="shared" ca="1" si="12"/>
        <v>#REF!</v>
      </c>
    </row>
    <row r="175" spans="2:11" ht="13">
      <c r="B175" s="93">
        <v>40329</v>
      </c>
      <c r="C175" s="17" t="e">
        <f t="shared" ca="1" si="14"/>
        <v>#REF!</v>
      </c>
      <c r="D175" s="23">
        <v>40329</v>
      </c>
      <c r="E175" s="18" t="e">
        <f t="shared" ca="1" si="13"/>
        <v>#REF!</v>
      </c>
      <c r="F175" s="16" t="e">
        <f t="shared" ca="1" si="9"/>
        <v>#REF!</v>
      </c>
      <c r="G175" s="16" t="e">
        <f t="shared" ca="1" si="10"/>
        <v>#REF!</v>
      </c>
      <c r="H175" s="16" t="e">
        <f t="shared" ca="1" si="11"/>
        <v>#REF!</v>
      </c>
      <c r="I175" s="16" t="e">
        <f t="shared" ca="1" si="20"/>
        <v>#REF!</v>
      </c>
      <c r="J175" s="16" t="e">
        <f t="shared" ca="1" si="20"/>
        <v>#REF!</v>
      </c>
      <c r="K175" s="16" t="e">
        <f t="shared" ca="1" si="12"/>
        <v>#REF!</v>
      </c>
    </row>
    <row r="176" spans="2:11" ht="13">
      <c r="B176" s="93">
        <v>40359</v>
      </c>
      <c r="C176" s="17" t="e">
        <f t="shared" ca="1" si="14"/>
        <v>#REF!</v>
      </c>
      <c r="D176" s="23">
        <v>40359</v>
      </c>
      <c r="E176" s="18" t="e">
        <f t="shared" ca="1" si="13"/>
        <v>#REF!</v>
      </c>
      <c r="F176" s="16" t="e">
        <f t="shared" ca="1" si="9"/>
        <v>#REF!</v>
      </c>
      <c r="G176" s="16" t="e">
        <f t="shared" ca="1" si="10"/>
        <v>#REF!</v>
      </c>
      <c r="H176" s="16" t="e">
        <f t="shared" ca="1" si="11"/>
        <v>#REF!</v>
      </c>
      <c r="I176" s="16" t="e">
        <f t="shared" ca="1" si="20"/>
        <v>#REF!</v>
      </c>
      <c r="J176" s="16" t="e">
        <f t="shared" ca="1" si="20"/>
        <v>#REF!</v>
      </c>
      <c r="K176" s="16" t="e">
        <f t="shared" ca="1" si="12"/>
        <v>#REF!</v>
      </c>
    </row>
    <row r="177" spans="2:11" ht="13">
      <c r="B177" s="93">
        <v>40389</v>
      </c>
      <c r="C177" s="17" t="e">
        <f t="shared" ca="1" si="14"/>
        <v>#REF!</v>
      </c>
      <c r="D177" s="23">
        <v>40389</v>
      </c>
      <c r="E177" s="18" t="e">
        <f t="shared" ca="1" si="13"/>
        <v>#REF!</v>
      </c>
      <c r="F177" s="16" t="e">
        <f t="shared" ca="1" si="9"/>
        <v>#REF!</v>
      </c>
      <c r="G177" s="16" t="e">
        <f t="shared" ca="1" si="10"/>
        <v>#REF!</v>
      </c>
      <c r="H177" s="16" t="e">
        <f t="shared" ca="1" si="11"/>
        <v>#REF!</v>
      </c>
      <c r="I177" s="16" t="e">
        <f t="shared" ref="I177:J179" ca="1" si="21">SUM(F166:F177)/12</f>
        <v>#REF!</v>
      </c>
      <c r="J177" s="16" t="e">
        <f t="shared" ca="1" si="21"/>
        <v>#REF!</v>
      </c>
      <c r="K177" s="16" t="e">
        <f t="shared" ca="1" si="12"/>
        <v>#REF!</v>
      </c>
    </row>
    <row r="178" spans="2:11" ht="13">
      <c r="B178" s="93">
        <v>40421</v>
      </c>
      <c r="C178" s="17" t="e">
        <f t="shared" ca="1" si="14"/>
        <v>#REF!</v>
      </c>
      <c r="D178" s="23">
        <v>40421</v>
      </c>
      <c r="E178" s="18" t="e">
        <f t="shared" ca="1" si="13"/>
        <v>#REF!</v>
      </c>
      <c r="F178" s="16" t="e">
        <f t="shared" ca="1" si="9"/>
        <v>#REF!</v>
      </c>
      <c r="G178" s="16" t="e">
        <f t="shared" ca="1" si="10"/>
        <v>#REF!</v>
      </c>
      <c r="H178" s="16" t="e">
        <f t="shared" ca="1" si="11"/>
        <v>#REF!</v>
      </c>
      <c r="I178" s="16" t="e">
        <f t="shared" ca="1" si="21"/>
        <v>#REF!</v>
      </c>
      <c r="J178" s="16" t="e">
        <f t="shared" ca="1" si="21"/>
        <v>#REF!</v>
      </c>
      <c r="K178" s="16" t="e">
        <f t="shared" ca="1" si="12"/>
        <v>#REF!</v>
      </c>
    </row>
    <row r="179" spans="2:11" ht="13">
      <c r="B179" s="93">
        <v>40451</v>
      </c>
      <c r="C179" s="17" t="e">
        <f t="shared" ref="C179:C239" ca="1" si="22">IF(OR(VLOOKUP($B179,ARF,6,TRUE)=C178,C178=""),"",VLOOKUP($B179,ARF,6,TRUE))</f>
        <v>#REF!</v>
      </c>
      <c r="D179" s="23">
        <v>40451</v>
      </c>
      <c r="E179" s="18" t="e">
        <f t="shared" ca="1" si="13"/>
        <v>#REF!</v>
      </c>
      <c r="F179" s="16" t="e">
        <f t="shared" ca="1" si="9"/>
        <v>#REF!</v>
      </c>
      <c r="G179" s="16" t="e">
        <f t="shared" ca="1" si="10"/>
        <v>#REF!</v>
      </c>
      <c r="H179" s="16" t="e">
        <f t="shared" ca="1" si="11"/>
        <v>#REF!</v>
      </c>
      <c r="I179" s="16" t="e">
        <f t="shared" ca="1" si="21"/>
        <v>#REF!</v>
      </c>
      <c r="J179" s="16" t="e">
        <f t="shared" ca="1" si="21"/>
        <v>#REF!</v>
      </c>
      <c r="K179" s="16" t="e">
        <f t="shared" ca="1" si="12"/>
        <v>#REF!</v>
      </c>
    </row>
    <row r="180" spans="2:11" ht="13">
      <c r="B180" s="93">
        <v>40480</v>
      </c>
      <c r="C180" s="17" t="e">
        <f t="shared" ca="1" si="22"/>
        <v>#REF!</v>
      </c>
      <c r="D180" s="23">
        <v>40480</v>
      </c>
      <c r="E180" s="18" t="e">
        <f t="shared" ca="1" si="13"/>
        <v>#REF!</v>
      </c>
      <c r="F180" s="16" t="e">
        <f t="shared" ca="1" si="9"/>
        <v>#REF!</v>
      </c>
      <c r="G180" s="16" t="e">
        <f t="shared" ca="1" si="10"/>
        <v>#REF!</v>
      </c>
      <c r="H180" s="16" t="e">
        <f t="shared" ca="1" si="11"/>
        <v>#REF!</v>
      </c>
      <c r="I180" s="16" t="e">
        <f t="shared" ref="I180:J182" ca="1" si="23">SUM(F169:F180)/12</f>
        <v>#REF!</v>
      </c>
      <c r="J180" s="16" t="e">
        <f t="shared" ca="1" si="23"/>
        <v>#REF!</v>
      </c>
      <c r="K180" s="16" t="e">
        <f t="shared" ca="1" si="12"/>
        <v>#REF!</v>
      </c>
    </row>
    <row r="181" spans="2:11">
      <c r="B181" s="94">
        <v>40512</v>
      </c>
      <c r="C181" s="17" t="e">
        <f t="shared" ca="1" si="22"/>
        <v>#REF!</v>
      </c>
      <c r="D181" s="48">
        <v>40512</v>
      </c>
      <c r="E181" s="18" t="e">
        <f t="shared" ca="1" si="13"/>
        <v>#REF!</v>
      </c>
      <c r="F181" s="16" t="e">
        <f t="shared" ca="1" si="9"/>
        <v>#REF!</v>
      </c>
      <c r="G181" s="16" t="e">
        <f t="shared" ca="1" si="10"/>
        <v>#REF!</v>
      </c>
      <c r="H181" s="16" t="e">
        <f t="shared" ca="1" si="11"/>
        <v>#REF!</v>
      </c>
      <c r="I181" s="16" t="e">
        <f t="shared" ca="1" si="23"/>
        <v>#REF!</v>
      </c>
      <c r="J181" s="16" t="e">
        <f t="shared" ca="1" si="23"/>
        <v>#REF!</v>
      </c>
      <c r="K181" s="16" t="e">
        <f t="shared" ca="1" si="12"/>
        <v>#REF!</v>
      </c>
    </row>
    <row r="182" spans="2:11">
      <c r="B182" s="94">
        <v>40543</v>
      </c>
      <c r="C182" s="17" t="e">
        <f t="shared" ca="1" si="22"/>
        <v>#REF!</v>
      </c>
      <c r="D182" s="48">
        <v>40543</v>
      </c>
      <c r="E182" s="18" t="e">
        <f t="shared" ca="1" si="13"/>
        <v>#REF!</v>
      </c>
      <c r="F182" s="16" t="e">
        <f t="shared" ca="1" si="9"/>
        <v>#REF!</v>
      </c>
      <c r="G182" s="16" t="e">
        <f t="shared" ca="1" si="10"/>
        <v>#REF!</v>
      </c>
      <c r="H182" s="16" t="e">
        <f t="shared" ca="1" si="11"/>
        <v>#REF!</v>
      </c>
      <c r="I182" s="16" t="e">
        <f t="shared" ca="1" si="23"/>
        <v>#REF!</v>
      </c>
      <c r="J182" s="16" t="e">
        <f t="shared" ca="1" si="23"/>
        <v>#REF!</v>
      </c>
      <c r="K182" s="16" t="e">
        <f t="shared" ca="1" si="12"/>
        <v>#REF!</v>
      </c>
    </row>
    <row r="183" spans="2:11">
      <c r="B183" s="94">
        <v>40574</v>
      </c>
      <c r="C183" s="17" t="e">
        <f ca="1">IF(OR(VLOOKUP($B183,ARF,6,TRUE)=C182,C182=""),"",VLOOKUP($B183,ARF,6,TRUE))</f>
        <v>#REF!</v>
      </c>
      <c r="D183" s="48">
        <v>40574</v>
      </c>
      <c r="E183" s="18" t="e">
        <f t="shared" ca="1" si="13"/>
        <v>#REF!</v>
      </c>
      <c r="F183" s="16" t="e">
        <f t="shared" ca="1" si="9"/>
        <v>#REF!</v>
      </c>
      <c r="G183" s="16" t="e">
        <f t="shared" ca="1" si="10"/>
        <v>#REF!</v>
      </c>
      <c r="H183" s="16" t="e">
        <f t="shared" ca="1" si="11"/>
        <v>#REF!</v>
      </c>
      <c r="I183" s="16" t="e">
        <f t="shared" ref="I183:J185" ca="1" si="24">SUM(F172:F183)/12</f>
        <v>#REF!</v>
      </c>
      <c r="J183" s="16" t="e">
        <f t="shared" ca="1" si="24"/>
        <v>#REF!</v>
      </c>
      <c r="K183" s="16" t="e">
        <f t="shared" ca="1" si="12"/>
        <v>#REF!</v>
      </c>
    </row>
    <row r="184" spans="2:11">
      <c r="B184" s="94">
        <v>40602</v>
      </c>
      <c r="C184" s="17" t="e">
        <f t="shared" ca="1" si="22"/>
        <v>#REF!</v>
      </c>
      <c r="D184" s="48">
        <v>40602</v>
      </c>
      <c r="E184" s="18" t="e">
        <f t="shared" ca="1" si="13"/>
        <v>#REF!</v>
      </c>
      <c r="F184" s="16" t="e">
        <f t="shared" ca="1" si="9"/>
        <v>#REF!</v>
      </c>
      <c r="G184" s="16" t="e">
        <f t="shared" ca="1" si="10"/>
        <v>#REF!</v>
      </c>
      <c r="H184" s="16" t="e">
        <f t="shared" ca="1" si="11"/>
        <v>#REF!</v>
      </c>
      <c r="I184" s="16" t="e">
        <f t="shared" ca="1" si="24"/>
        <v>#REF!</v>
      </c>
      <c r="J184" s="16" t="e">
        <f t="shared" ca="1" si="24"/>
        <v>#REF!</v>
      </c>
      <c r="K184" s="16" t="e">
        <f t="shared" ca="1" si="12"/>
        <v>#REF!</v>
      </c>
    </row>
    <row r="185" spans="2:11">
      <c r="B185" s="94">
        <v>40633</v>
      </c>
      <c r="C185" s="17" t="e">
        <f t="shared" ca="1" si="22"/>
        <v>#REF!</v>
      </c>
      <c r="D185" s="48">
        <v>40633</v>
      </c>
      <c r="E185" s="18" t="e">
        <f t="shared" ca="1" si="13"/>
        <v>#REF!</v>
      </c>
      <c r="F185" s="16" t="e">
        <f t="shared" ca="1" si="9"/>
        <v>#REF!</v>
      </c>
      <c r="G185" s="16" t="e">
        <f t="shared" ca="1" si="10"/>
        <v>#REF!</v>
      </c>
      <c r="H185" s="16" t="e">
        <f t="shared" ca="1" si="11"/>
        <v>#REF!</v>
      </c>
      <c r="I185" s="16" t="e">
        <f t="shared" ca="1" si="24"/>
        <v>#REF!</v>
      </c>
      <c r="J185" s="16" t="e">
        <f t="shared" ca="1" si="24"/>
        <v>#REF!</v>
      </c>
      <c r="K185" s="16" t="e">
        <f t="shared" ca="1" si="12"/>
        <v>#REF!</v>
      </c>
    </row>
    <row r="186" spans="2:11">
      <c r="B186" s="94">
        <v>40662</v>
      </c>
      <c r="C186" s="17" t="e">
        <f t="shared" ca="1" si="22"/>
        <v>#REF!</v>
      </c>
      <c r="D186" s="48">
        <v>40662</v>
      </c>
      <c r="E186" s="18" t="e">
        <f t="shared" ca="1" si="13"/>
        <v>#REF!</v>
      </c>
      <c r="F186" s="16" t="e">
        <f t="shared" ca="1" si="9"/>
        <v>#REF!</v>
      </c>
      <c r="G186" s="16" t="e">
        <f t="shared" ca="1" si="10"/>
        <v>#REF!</v>
      </c>
      <c r="H186" s="16" t="e">
        <f t="shared" ca="1" si="11"/>
        <v>#REF!</v>
      </c>
      <c r="I186" s="16" t="e">
        <f t="shared" ref="I186:J188" ca="1" si="25">SUM(F175:F186)/12</f>
        <v>#REF!</v>
      </c>
      <c r="J186" s="16" t="e">
        <f t="shared" ca="1" si="25"/>
        <v>#REF!</v>
      </c>
      <c r="K186" s="16" t="e">
        <f t="shared" ca="1" si="12"/>
        <v>#REF!</v>
      </c>
    </row>
    <row r="187" spans="2:11">
      <c r="B187" s="94">
        <v>40694</v>
      </c>
      <c r="C187" s="17" t="e">
        <f t="shared" ca="1" si="22"/>
        <v>#REF!</v>
      </c>
      <c r="D187" s="48">
        <v>40694</v>
      </c>
      <c r="E187" s="18" t="e">
        <f t="shared" ca="1" si="13"/>
        <v>#REF!</v>
      </c>
      <c r="F187" s="16" t="e">
        <f t="shared" ca="1" si="9"/>
        <v>#REF!</v>
      </c>
      <c r="G187" s="16" t="e">
        <f t="shared" ca="1" si="10"/>
        <v>#REF!</v>
      </c>
      <c r="H187" s="16" t="e">
        <f t="shared" ca="1" si="11"/>
        <v>#REF!</v>
      </c>
      <c r="I187" s="16" t="e">
        <f t="shared" ca="1" si="25"/>
        <v>#REF!</v>
      </c>
      <c r="J187" s="16" t="e">
        <f t="shared" ca="1" si="25"/>
        <v>#REF!</v>
      </c>
      <c r="K187" s="16" t="e">
        <f t="shared" ca="1" si="12"/>
        <v>#REF!</v>
      </c>
    </row>
    <row r="188" spans="2:11">
      <c r="B188" s="94">
        <v>40724</v>
      </c>
      <c r="C188" s="17" t="e">
        <f t="shared" ca="1" si="22"/>
        <v>#REF!</v>
      </c>
      <c r="D188" s="48">
        <v>40724</v>
      </c>
      <c r="E188" s="18" t="e">
        <f t="shared" ca="1" si="13"/>
        <v>#REF!</v>
      </c>
      <c r="F188" s="16" t="e">
        <f t="shared" ca="1" si="9"/>
        <v>#REF!</v>
      </c>
      <c r="G188" s="16" t="e">
        <f t="shared" ca="1" si="10"/>
        <v>#REF!</v>
      </c>
      <c r="H188" s="16" t="e">
        <f t="shared" ca="1" si="11"/>
        <v>#REF!</v>
      </c>
      <c r="I188" s="16" t="e">
        <f t="shared" ca="1" si="25"/>
        <v>#REF!</v>
      </c>
      <c r="J188" s="16" t="e">
        <f t="shared" ca="1" si="25"/>
        <v>#REF!</v>
      </c>
      <c r="K188" s="16" t="e">
        <f t="shared" ca="1" si="12"/>
        <v>#REF!</v>
      </c>
    </row>
    <row r="189" spans="2:11">
      <c r="B189" s="94">
        <v>40753</v>
      </c>
      <c r="C189" s="17" t="e">
        <f t="shared" ca="1" si="22"/>
        <v>#REF!</v>
      </c>
      <c r="D189" s="48">
        <v>40753</v>
      </c>
      <c r="E189" s="18" t="e">
        <f t="shared" ca="1" si="13"/>
        <v>#REF!</v>
      </c>
      <c r="F189" s="16" t="e">
        <f t="shared" ca="1" si="9"/>
        <v>#REF!</v>
      </c>
      <c r="G189" s="16" t="e">
        <f t="shared" ca="1" si="10"/>
        <v>#REF!</v>
      </c>
      <c r="H189" s="16" t="e">
        <f t="shared" ca="1" si="11"/>
        <v>#REF!</v>
      </c>
      <c r="I189" s="16" t="e">
        <f t="shared" ref="I189:J191" ca="1" si="26">SUM(F178:F189)/12</f>
        <v>#REF!</v>
      </c>
      <c r="J189" s="16" t="e">
        <f t="shared" ca="1" si="26"/>
        <v>#REF!</v>
      </c>
      <c r="K189" s="16" t="e">
        <f t="shared" ca="1" si="12"/>
        <v>#REF!</v>
      </c>
    </row>
    <row r="190" spans="2:11">
      <c r="B190" s="94">
        <v>40786</v>
      </c>
      <c r="C190" s="17" t="e">
        <f t="shared" ca="1" si="22"/>
        <v>#REF!</v>
      </c>
      <c r="D190" s="48">
        <v>40786</v>
      </c>
      <c r="E190" s="18" t="e">
        <f t="shared" ca="1" si="13"/>
        <v>#REF!</v>
      </c>
      <c r="F190" s="16" t="e">
        <f t="shared" ca="1" si="9"/>
        <v>#REF!</v>
      </c>
      <c r="G190" s="16" t="e">
        <f t="shared" ca="1" si="10"/>
        <v>#REF!</v>
      </c>
      <c r="H190" s="16" t="e">
        <f t="shared" ca="1" si="11"/>
        <v>#REF!</v>
      </c>
      <c r="I190" s="16" t="e">
        <f t="shared" ca="1" si="26"/>
        <v>#REF!</v>
      </c>
      <c r="J190" s="16" t="e">
        <f t="shared" ca="1" si="26"/>
        <v>#REF!</v>
      </c>
      <c r="K190" s="16" t="e">
        <f t="shared" ca="1" si="12"/>
        <v>#REF!</v>
      </c>
    </row>
    <row r="191" spans="2:11">
      <c r="B191" s="94">
        <v>40816</v>
      </c>
      <c r="C191" s="17" t="e">
        <f t="shared" ca="1" si="22"/>
        <v>#REF!</v>
      </c>
      <c r="D191" s="48">
        <v>40816</v>
      </c>
      <c r="E191" s="18" t="e">
        <f t="shared" ca="1" si="13"/>
        <v>#REF!</v>
      </c>
      <c r="F191" s="16" t="e">
        <f t="shared" ca="1" si="9"/>
        <v>#REF!</v>
      </c>
      <c r="G191" s="16" t="e">
        <f t="shared" ca="1" si="10"/>
        <v>#REF!</v>
      </c>
      <c r="H191" s="16" t="e">
        <f t="shared" ca="1" si="11"/>
        <v>#REF!</v>
      </c>
      <c r="I191" s="16" t="e">
        <f t="shared" ca="1" si="26"/>
        <v>#REF!</v>
      </c>
      <c r="J191" s="16" t="e">
        <f t="shared" ca="1" si="26"/>
        <v>#REF!</v>
      </c>
      <c r="K191" s="16" t="e">
        <f t="shared" ca="1" si="12"/>
        <v>#REF!</v>
      </c>
    </row>
    <row r="192" spans="2:11">
      <c r="B192" s="94">
        <v>40847</v>
      </c>
      <c r="C192" s="17" t="e">
        <f t="shared" ca="1" si="22"/>
        <v>#REF!</v>
      </c>
      <c r="D192" s="48">
        <v>40847</v>
      </c>
      <c r="E192" s="18" t="e">
        <f t="shared" ca="1" si="13"/>
        <v>#REF!</v>
      </c>
      <c r="F192" s="16" t="e">
        <f t="shared" ca="1" si="9"/>
        <v>#REF!</v>
      </c>
      <c r="G192" s="16" t="e">
        <f t="shared" ca="1" si="10"/>
        <v>#REF!</v>
      </c>
      <c r="H192" s="16" t="e">
        <f t="shared" ca="1" si="11"/>
        <v>#REF!</v>
      </c>
      <c r="I192" s="16" t="e">
        <f t="shared" ref="I192:J194" ca="1" si="27">SUM(F181:F192)/12</f>
        <v>#REF!</v>
      </c>
      <c r="J192" s="16" t="e">
        <f t="shared" ca="1" si="27"/>
        <v>#REF!</v>
      </c>
      <c r="K192" s="16" t="e">
        <f t="shared" ca="1" si="12"/>
        <v>#REF!</v>
      </c>
    </row>
    <row r="193" spans="2:11">
      <c r="B193" s="94">
        <v>40877</v>
      </c>
      <c r="C193" s="17" t="e">
        <f t="shared" ca="1" si="22"/>
        <v>#REF!</v>
      </c>
      <c r="D193" s="48">
        <v>40877</v>
      </c>
      <c r="E193" s="18" t="e">
        <f t="shared" ca="1" si="13"/>
        <v>#REF!</v>
      </c>
      <c r="F193" s="16" t="e">
        <f t="shared" ca="1" si="9"/>
        <v>#REF!</v>
      </c>
      <c r="G193" s="16" t="e">
        <f t="shared" ca="1" si="10"/>
        <v>#REF!</v>
      </c>
      <c r="H193" s="16" t="e">
        <f t="shared" ca="1" si="11"/>
        <v>#REF!</v>
      </c>
      <c r="I193" s="16" t="e">
        <f t="shared" ca="1" si="27"/>
        <v>#REF!</v>
      </c>
      <c r="J193" s="16" t="e">
        <f t="shared" ca="1" si="27"/>
        <v>#REF!</v>
      </c>
      <c r="K193" s="16" t="e">
        <f t="shared" ca="1" si="12"/>
        <v>#REF!</v>
      </c>
    </row>
    <row r="194" spans="2:11">
      <c r="B194" s="94">
        <v>40907</v>
      </c>
      <c r="C194" s="17" t="e">
        <f t="shared" ca="1" si="22"/>
        <v>#REF!</v>
      </c>
      <c r="D194" s="48">
        <v>40907</v>
      </c>
      <c r="E194" s="18" t="e">
        <f t="shared" ca="1" si="13"/>
        <v>#REF!</v>
      </c>
      <c r="F194" s="16" t="e">
        <f t="shared" ca="1" si="9"/>
        <v>#REF!</v>
      </c>
      <c r="G194" s="16" t="e">
        <f t="shared" ca="1" si="10"/>
        <v>#REF!</v>
      </c>
      <c r="H194" s="16" t="e">
        <f t="shared" ca="1" si="11"/>
        <v>#REF!</v>
      </c>
      <c r="I194" s="16" t="e">
        <f t="shared" ca="1" si="27"/>
        <v>#REF!</v>
      </c>
      <c r="J194" s="16" t="e">
        <f t="shared" ca="1" si="27"/>
        <v>#REF!</v>
      </c>
      <c r="K194" s="16" t="e">
        <f t="shared" ca="1" si="12"/>
        <v>#REF!</v>
      </c>
    </row>
    <row r="195" spans="2:11">
      <c r="B195" s="94">
        <v>40939</v>
      </c>
      <c r="C195" s="17" t="e">
        <f t="shared" ca="1" si="22"/>
        <v>#REF!</v>
      </c>
      <c r="D195" s="48">
        <v>40939</v>
      </c>
      <c r="E195" s="18" t="e">
        <f t="shared" ca="1" si="13"/>
        <v>#REF!</v>
      </c>
      <c r="F195" s="16" t="e">
        <f t="shared" ca="1" si="9"/>
        <v>#REF!</v>
      </c>
      <c r="G195" s="16" t="e">
        <f t="shared" ca="1" si="10"/>
        <v>#REF!</v>
      </c>
      <c r="H195" s="16" t="e">
        <f t="shared" ca="1" si="11"/>
        <v>#REF!</v>
      </c>
      <c r="I195" s="16" t="e">
        <f t="shared" ref="I195:J197" ca="1" si="28">SUM(F184:F195)/12</f>
        <v>#REF!</v>
      </c>
      <c r="J195" s="16" t="e">
        <f t="shared" ca="1" si="28"/>
        <v>#REF!</v>
      </c>
      <c r="K195" s="16" t="e">
        <f t="shared" ca="1" si="12"/>
        <v>#REF!</v>
      </c>
    </row>
    <row r="196" spans="2:11">
      <c r="B196" s="94">
        <v>40968</v>
      </c>
      <c r="C196" s="17" t="e">
        <f t="shared" ca="1" si="22"/>
        <v>#REF!</v>
      </c>
      <c r="D196" s="48">
        <v>40968</v>
      </c>
      <c r="E196" s="18" t="e">
        <f t="shared" ca="1" si="13"/>
        <v>#REF!</v>
      </c>
      <c r="F196" s="16" t="e">
        <f t="shared" ca="1" si="9"/>
        <v>#REF!</v>
      </c>
      <c r="G196" s="16" t="e">
        <f t="shared" ca="1" si="10"/>
        <v>#REF!</v>
      </c>
      <c r="H196" s="16" t="e">
        <f t="shared" ca="1" si="11"/>
        <v>#REF!</v>
      </c>
      <c r="I196" s="16" t="e">
        <f t="shared" ca="1" si="28"/>
        <v>#REF!</v>
      </c>
      <c r="J196" s="16" t="e">
        <f t="shared" ca="1" si="28"/>
        <v>#REF!</v>
      </c>
      <c r="K196" s="16" t="e">
        <f t="shared" ca="1" si="12"/>
        <v>#REF!</v>
      </c>
    </row>
    <row r="197" spans="2:11">
      <c r="B197" s="94">
        <v>40998</v>
      </c>
      <c r="C197" s="17" t="e">
        <f t="shared" ca="1" si="22"/>
        <v>#REF!</v>
      </c>
      <c r="D197" s="48">
        <v>40998</v>
      </c>
      <c r="E197" s="18" t="e">
        <f t="shared" ca="1" si="13"/>
        <v>#REF!</v>
      </c>
      <c r="F197" s="16" t="e">
        <f t="shared" ca="1" si="9"/>
        <v>#REF!</v>
      </c>
      <c r="G197" s="16" t="e">
        <f t="shared" ca="1" si="10"/>
        <v>#REF!</v>
      </c>
      <c r="H197" s="16" t="e">
        <f t="shared" ca="1" si="11"/>
        <v>#REF!</v>
      </c>
      <c r="I197" s="16" t="e">
        <f t="shared" ca="1" si="28"/>
        <v>#REF!</v>
      </c>
      <c r="J197" s="16" t="e">
        <f t="shared" ca="1" si="28"/>
        <v>#REF!</v>
      </c>
      <c r="K197" s="16" t="e">
        <f t="shared" ca="1" si="12"/>
        <v>#REF!</v>
      </c>
    </row>
    <row r="198" spans="2:11">
      <c r="B198" s="94">
        <v>41029</v>
      </c>
      <c r="C198" s="17" t="e">
        <f t="shared" ca="1" si="22"/>
        <v>#REF!</v>
      </c>
      <c r="D198" s="48">
        <v>41029</v>
      </c>
      <c r="E198" s="18" t="e">
        <f t="shared" ca="1" si="13"/>
        <v>#REF!</v>
      </c>
      <c r="F198" s="16" t="e">
        <f t="shared" ca="1" si="9"/>
        <v>#REF!</v>
      </c>
      <c r="G198" s="16" t="e">
        <f t="shared" ca="1" si="10"/>
        <v>#REF!</v>
      </c>
      <c r="H198" s="16" t="e">
        <f t="shared" ca="1" si="11"/>
        <v>#REF!</v>
      </c>
      <c r="I198" s="16" t="e">
        <f t="shared" ref="I198:J200" ca="1" si="29">SUM(F187:F198)/12</f>
        <v>#REF!</v>
      </c>
      <c r="J198" s="16" t="e">
        <f t="shared" ca="1" si="29"/>
        <v>#REF!</v>
      </c>
      <c r="K198" s="16" t="e">
        <f t="shared" ca="1" si="12"/>
        <v>#REF!</v>
      </c>
    </row>
    <row r="199" spans="2:11">
      <c r="B199" s="94">
        <v>41060</v>
      </c>
      <c r="C199" s="17" t="e">
        <f t="shared" ca="1" si="22"/>
        <v>#REF!</v>
      </c>
      <c r="D199" s="48">
        <v>41060</v>
      </c>
      <c r="E199" s="18" t="e">
        <f t="shared" ca="1" si="13"/>
        <v>#REF!</v>
      </c>
      <c r="F199" s="16" t="e">
        <f t="shared" ca="1" si="9"/>
        <v>#REF!</v>
      </c>
      <c r="G199" s="16" t="e">
        <f t="shared" ca="1" si="10"/>
        <v>#REF!</v>
      </c>
      <c r="H199" s="16" t="e">
        <f t="shared" ca="1" si="11"/>
        <v>#REF!</v>
      </c>
      <c r="I199" s="16" t="e">
        <f t="shared" ca="1" si="29"/>
        <v>#REF!</v>
      </c>
      <c r="J199" s="16" t="e">
        <f t="shared" ca="1" si="29"/>
        <v>#REF!</v>
      </c>
      <c r="K199" s="16" t="e">
        <f t="shared" ca="1" si="12"/>
        <v>#REF!</v>
      </c>
    </row>
    <row r="200" spans="2:11">
      <c r="B200" s="94">
        <v>41089</v>
      </c>
      <c r="C200" s="17" t="e">
        <f t="shared" ca="1" si="22"/>
        <v>#REF!</v>
      </c>
      <c r="D200" s="48">
        <v>41089</v>
      </c>
      <c r="E200" s="18" t="e">
        <f t="shared" ca="1" si="13"/>
        <v>#REF!</v>
      </c>
      <c r="F200" s="16" t="e">
        <f t="shared" ca="1" si="9"/>
        <v>#REF!</v>
      </c>
      <c r="G200" s="16" t="e">
        <f t="shared" ca="1" si="10"/>
        <v>#REF!</v>
      </c>
      <c r="H200" s="16" t="e">
        <f t="shared" ca="1" si="11"/>
        <v>#REF!</v>
      </c>
      <c r="I200" s="16" t="e">
        <f t="shared" ca="1" si="29"/>
        <v>#REF!</v>
      </c>
      <c r="J200" s="16" t="e">
        <f t="shared" ca="1" si="29"/>
        <v>#REF!</v>
      </c>
      <c r="K200" s="16" t="e">
        <f t="shared" ca="1" si="12"/>
        <v>#REF!</v>
      </c>
    </row>
    <row r="201" spans="2:11">
      <c r="B201" s="94">
        <v>41121</v>
      </c>
      <c r="C201" s="17" t="e">
        <f t="shared" ca="1" si="22"/>
        <v>#REF!</v>
      </c>
      <c r="D201" s="48">
        <v>41121</v>
      </c>
      <c r="E201" s="18" t="e">
        <f t="shared" ca="1" si="13"/>
        <v>#REF!</v>
      </c>
      <c r="F201" s="16" t="e">
        <f t="shared" ca="1" si="9"/>
        <v>#REF!</v>
      </c>
      <c r="G201" s="16" t="e">
        <f t="shared" ca="1" si="10"/>
        <v>#REF!</v>
      </c>
      <c r="H201" s="16" t="e">
        <f t="shared" ca="1" si="11"/>
        <v>#REF!</v>
      </c>
      <c r="I201" s="16" t="e">
        <f t="shared" ref="I201:J203" ca="1" si="30">SUM(F190:F201)/12</f>
        <v>#REF!</v>
      </c>
      <c r="J201" s="16" t="e">
        <f t="shared" ca="1" si="30"/>
        <v>#REF!</v>
      </c>
      <c r="K201" s="16" t="e">
        <f t="shared" ca="1" si="12"/>
        <v>#REF!</v>
      </c>
    </row>
    <row r="202" spans="2:11">
      <c r="B202" s="94">
        <v>41152</v>
      </c>
      <c r="C202" s="17" t="e">
        <f t="shared" ca="1" si="22"/>
        <v>#REF!</v>
      </c>
      <c r="D202" s="48">
        <v>41152</v>
      </c>
      <c r="E202" s="18" t="e">
        <f t="shared" ca="1" si="13"/>
        <v>#REF!</v>
      </c>
      <c r="F202" s="16" t="e">
        <f t="shared" ca="1" si="9"/>
        <v>#REF!</v>
      </c>
      <c r="G202" s="16" t="e">
        <f t="shared" ca="1" si="10"/>
        <v>#REF!</v>
      </c>
      <c r="H202" s="16" t="e">
        <f t="shared" ca="1" si="11"/>
        <v>#REF!</v>
      </c>
      <c r="I202" s="16" t="e">
        <f t="shared" ca="1" si="30"/>
        <v>#REF!</v>
      </c>
      <c r="J202" s="16" t="e">
        <f t="shared" ca="1" si="30"/>
        <v>#REF!</v>
      </c>
      <c r="K202" s="16" t="e">
        <f t="shared" ca="1" si="12"/>
        <v>#REF!</v>
      </c>
    </row>
    <row r="203" spans="2:11">
      <c r="B203" s="94">
        <v>41180</v>
      </c>
      <c r="C203" s="17" t="e">
        <f t="shared" ca="1" si="22"/>
        <v>#REF!</v>
      </c>
      <c r="D203" s="48">
        <v>41180</v>
      </c>
      <c r="E203" s="18" t="e">
        <f t="shared" ca="1" si="13"/>
        <v>#REF!</v>
      </c>
      <c r="F203" s="16" t="e">
        <f t="shared" ca="1" si="9"/>
        <v>#REF!</v>
      </c>
      <c r="G203" s="16" t="e">
        <f t="shared" ca="1" si="10"/>
        <v>#REF!</v>
      </c>
      <c r="H203" s="16" t="e">
        <f t="shared" ca="1" si="11"/>
        <v>#REF!</v>
      </c>
      <c r="I203" s="16" t="e">
        <f t="shared" ca="1" si="30"/>
        <v>#REF!</v>
      </c>
      <c r="J203" s="16" t="e">
        <f t="shared" ca="1" si="30"/>
        <v>#REF!</v>
      </c>
      <c r="K203" s="16" t="e">
        <f t="shared" ca="1" si="12"/>
        <v>#REF!</v>
      </c>
    </row>
    <row r="204" spans="2:11">
      <c r="B204" s="94">
        <v>41213</v>
      </c>
      <c r="C204" s="17" t="e">
        <f t="shared" ca="1" si="22"/>
        <v>#REF!</v>
      </c>
      <c r="D204" s="48">
        <f t="shared" ref="D204:D209" si="31">+B204</f>
        <v>41213</v>
      </c>
      <c r="E204" s="18" t="e">
        <f t="shared" ca="1" si="13"/>
        <v>#REF!</v>
      </c>
      <c r="F204" s="16" t="e">
        <f t="shared" ca="1" si="9"/>
        <v>#REF!</v>
      </c>
      <c r="G204" s="16" t="e">
        <f t="shared" ca="1" si="10"/>
        <v>#REF!</v>
      </c>
      <c r="H204" s="16" t="e">
        <f t="shared" ca="1" si="11"/>
        <v>#REF!</v>
      </c>
      <c r="I204" s="16" t="e">
        <f t="shared" ref="I204:J206" ca="1" si="32">SUM(F193:F204)/12</f>
        <v>#REF!</v>
      </c>
      <c r="J204" s="16" t="e">
        <f t="shared" ca="1" si="32"/>
        <v>#REF!</v>
      </c>
      <c r="K204" s="16" t="e">
        <f t="shared" ca="1" si="12"/>
        <v>#REF!</v>
      </c>
    </row>
    <row r="205" spans="2:11">
      <c r="B205" s="94">
        <v>41243</v>
      </c>
      <c r="C205" s="17" t="e">
        <f t="shared" ca="1" si="22"/>
        <v>#REF!</v>
      </c>
      <c r="D205" s="48">
        <f t="shared" si="31"/>
        <v>41243</v>
      </c>
      <c r="E205" s="18" t="e">
        <f t="shared" ca="1" si="13"/>
        <v>#REF!</v>
      </c>
      <c r="F205" s="16" t="e">
        <f t="shared" ca="1" si="9"/>
        <v>#REF!</v>
      </c>
      <c r="G205" s="16" t="e">
        <f t="shared" ca="1" si="10"/>
        <v>#REF!</v>
      </c>
      <c r="H205" s="16" t="e">
        <f t="shared" ca="1" si="11"/>
        <v>#REF!</v>
      </c>
      <c r="I205" s="16" t="e">
        <f t="shared" ca="1" si="32"/>
        <v>#REF!</v>
      </c>
      <c r="J205" s="16" t="e">
        <f t="shared" ca="1" si="32"/>
        <v>#REF!</v>
      </c>
      <c r="K205" s="16" t="e">
        <f t="shared" ca="1" si="12"/>
        <v>#REF!</v>
      </c>
    </row>
    <row r="206" spans="2:11">
      <c r="B206" s="94">
        <v>41274</v>
      </c>
      <c r="C206" s="17" t="e">
        <f t="shared" ca="1" si="22"/>
        <v>#REF!</v>
      </c>
      <c r="D206" s="48">
        <f t="shared" si="31"/>
        <v>41274</v>
      </c>
      <c r="E206" s="18" t="e">
        <f t="shared" ca="1" si="13"/>
        <v>#REF!</v>
      </c>
      <c r="F206" s="16" t="e">
        <f t="shared" ca="1" si="9"/>
        <v>#REF!</v>
      </c>
      <c r="G206" s="16" t="e">
        <f t="shared" ca="1" si="10"/>
        <v>#REF!</v>
      </c>
      <c r="H206" s="16" t="e">
        <f t="shared" ca="1" si="11"/>
        <v>#REF!</v>
      </c>
      <c r="I206" s="16" t="e">
        <f t="shared" ca="1" si="32"/>
        <v>#REF!</v>
      </c>
      <c r="J206" s="16" t="e">
        <f t="shared" ca="1" si="32"/>
        <v>#REF!</v>
      </c>
      <c r="K206" s="16" t="e">
        <f t="shared" ca="1" si="12"/>
        <v>#REF!</v>
      </c>
    </row>
    <row r="207" spans="2:11">
      <c r="B207" s="94">
        <v>41305</v>
      </c>
      <c r="C207" s="17" t="e">
        <f t="shared" ca="1" si="22"/>
        <v>#REF!</v>
      </c>
      <c r="D207" s="48">
        <f t="shared" si="31"/>
        <v>41305</v>
      </c>
      <c r="E207" s="18" t="e">
        <f t="shared" ca="1" si="13"/>
        <v>#REF!</v>
      </c>
      <c r="F207" s="16" t="e">
        <f t="shared" ca="1" si="9"/>
        <v>#REF!</v>
      </c>
      <c r="G207" s="16" t="e">
        <f t="shared" ca="1" si="10"/>
        <v>#REF!</v>
      </c>
      <c r="H207" s="16" t="e">
        <f t="shared" ca="1" si="11"/>
        <v>#REF!</v>
      </c>
      <c r="I207" s="16" t="e">
        <f t="shared" ref="I207:J209" ca="1" si="33">SUM(F196:F207)/12</f>
        <v>#REF!</v>
      </c>
      <c r="J207" s="16" t="e">
        <f t="shared" ca="1" si="33"/>
        <v>#REF!</v>
      </c>
      <c r="K207" s="16" t="e">
        <f t="shared" ca="1" si="12"/>
        <v>#REF!</v>
      </c>
    </row>
    <row r="208" spans="2:11">
      <c r="B208" s="94">
        <v>41333</v>
      </c>
      <c r="C208" s="17" t="e">
        <f t="shared" ca="1" si="22"/>
        <v>#REF!</v>
      </c>
      <c r="D208" s="48">
        <f t="shared" si="31"/>
        <v>41333</v>
      </c>
      <c r="E208" s="18" t="e">
        <f t="shared" ca="1" si="13"/>
        <v>#REF!</v>
      </c>
      <c r="F208" s="16" t="e">
        <f t="shared" ca="1" si="9"/>
        <v>#REF!</v>
      </c>
      <c r="G208" s="16" t="e">
        <f t="shared" ca="1" si="10"/>
        <v>#REF!</v>
      </c>
      <c r="H208" s="16" t="e">
        <f t="shared" ca="1" si="11"/>
        <v>#REF!</v>
      </c>
      <c r="I208" s="16" t="e">
        <f t="shared" ca="1" si="33"/>
        <v>#REF!</v>
      </c>
      <c r="J208" s="16" t="e">
        <f t="shared" ca="1" si="33"/>
        <v>#REF!</v>
      </c>
      <c r="K208" s="16" t="e">
        <f t="shared" ca="1" si="12"/>
        <v>#REF!</v>
      </c>
    </row>
    <row r="209" spans="2:11">
      <c r="B209" s="94">
        <v>41362</v>
      </c>
      <c r="C209" s="17" t="e">
        <f t="shared" ca="1" si="22"/>
        <v>#REF!</v>
      </c>
      <c r="D209" s="48">
        <f t="shared" si="31"/>
        <v>41362</v>
      </c>
      <c r="E209" s="18" t="e">
        <f t="shared" ca="1" si="13"/>
        <v>#REF!</v>
      </c>
      <c r="F209" s="16" t="e">
        <f t="shared" ca="1" si="9"/>
        <v>#REF!</v>
      </c>
      <c r="G209" s="16" t="e">
        <f t="shared" ca="1" si="10"/>
        <v>#REF!</v>
      </c>
      <c r="H209" s="16" t="e">
        <f t="shared" ca="1" si="11"/>
        <v>#REF!</v>
      </c>
      <c r="I209" s="16" t="e">
        <f t="shared" ca="1" si="33"/>
        <v>#REF!</v>
      </c>
      <c r="J209" s="16" t="e">
        <f t="shared" ca="1" si="33"/>
        <v>#REF!</v>
      </c>
      <c r="K209" s="16" t="e">
        <f t="shared" ca="1" si="12"/>
        <v>#REF!</v>
      </c>
    </row>
    <row r="210" spans="2:11">
      <c r="B210" s="94">
        <v>41394</v>
      </c>
      <c r="C210" s="17" t="e">
        <f t="shared" ca="1" si="22"/>
        <v>#REF!</v>
      </c>
      <c r="D210" s="48">
        <f t="shared" ref="D210:D215" si="34">+B210</f>
        <v>41394</v>
      </c>
      <c r="E210" s="18" t="e">
        <f t="shared" ca="1" si="13"/>
        <v>#REF!</v>
      </c>
      <c r="F210" s="16" t="e">
        <f t="shared" ca="1" si="9"/>
        <v>#REF!</v>
      </c>
      <c r="G210" s="16" t="e">
        <f t="shared" ca="1" si="10"/>
        <v>#REF!</v>
      </c>
      <c r="H210" s="16" t="e">
        <f t="shared" ca="1" si="11"/>
        <v>#REF!</v>
      </c>
      <c r="I210" s="16" t="e">
        <f t="shared" ref="I210:J215" ca="1" si="35">SUM(F199:F210)/12</f>
        <v>#REF!</v>
      </c>
      <c r="J210" s="16" t="e">
        <f t="shared" ca="1" si="35"/>
        <v>#REF!</v>
      </c>
      <c r="K210" s="16" t="e">
        <f t="shared" ca="1" si="12"/>
        <v>#REF!</v>
      </c>
    </row>
    <row r="211" spans="2:11">
      <c r="B211" s="94">
        <v>41425</v>
      </c>
      <c r="C211" s="17" t="e">
        <f t="shared" ca="1" si="22"/>
        <v>#REF!</v>
      </c>
      <c r="D211" s="48">
        <f t="shared" si="34"/>
        <v>41425</v>
      </c>
      <c r="E211" s="18" t="e">
        <f t="shared" ref="E211:E239" ca="1" si="36">IF($C211="","",C211/1000000000)</f>
        <v>#REF!</v>
      </c>
      <c r="F211" s="16" t="e">
        <f t="shared" ca="1" si="9"/>
        <v>#REF!</v>
      </c>
      <c r="G211" s="16" t="e">
        <f t="shared" ca="1" si="10"/>
        <v>#REF!</v>
      </c>
      <c r="H211" s="16" t="e">
        <f t="shared" ca="1" si="11"/>
        <v>#REF!</v>
      </c>
      <c r="I211" s="16" t="e">
        <f t="shared" ca="1" si="35"/>
        <v>#REF!</v>
      </c>
      <c r="J211" s="16" t="e">
        <f t="shared" ca="1" si="35"/>
        <v>#REF!</v>
      </c>
      <c r="K211" s="16" t="e">
        <f t="shared" ca="1" si="12"/>
        <v>#REF!</v>
      </c>
    </row>
    <row r="212" spans="2:11">
      <c r="B212" s="94">
        <v>41453</v>
      </c>
      <c r="C212" s="17" t="e">
        <f t="shared" ca="1" si="22"/>
        <v>#REF!</v>
      </c>
      <c r="D212" s="48">
        <f t="shared" si="34"/>
        <v>41453</v>
      </c>
      <c r="E212" s="18" t="e">
        <f t="shared" ca="1" si="36"/>
        <v>#REF!</v>
      </c>
      <c r="F212" s="16" t="e">
        <f t="shared" ca="1" si="9"/>
        <v>#REF!</v>
      </c>
      <c r="G212" s="16" t="e">
        <f t="shared" ca="1" si="10"/>
        <v>#REF!</v>
      </c>
      <c r="H212" s="16" t="e">
        <f t="shared" ca="1" si="11"/>
        <v>#REF!</v>
      </c>
      <c r="I212" s="16" t="e">
        <f t="shared" ca="1" si="35"/>
        <v>#REF!</v>
      </c>
      <c r="J212" s="16" t="e">
        <f t="shared" ca="1" si="35"/>
        <v>#REF!</v>
      </c>
      <c r="K212" s="16" t="e">
        <f t="shared" ca="1" si="12"/>
        <v>#REF!</v>
      </c>
    </row>
    <row r="213" spans="2:11">
      <c r="B213" s="94">
        <v>41486</v>
      </c>
      <c r="C213" s="17" t="e">
        <f t="shared" ca="1" si="22"/>
        <v>#REF!</v>
      </c>
      <c r="D213" s="48">
        <f t="shared" si="34"/>
        <v>41486</v>
      </c>
      <c r="E213" s="18" t="e">
        <f t="shared" ca="1" si="36"/>
        <v>#REF!</v>
      </c>
      <c r="F213" s="16" t="e">
        <f t="shared" ca="1" si="9"/>
        <v>#REF!</v>
      </c>
      <c r="G213" s="16" t="e">
        <f t="shared" ca="1" si="10"/>
        <v>#REF!</v>
      </c>
      <c r="H213" s="16" t="e">
        <f t="shared" ca="1" si="11"/>
        <v>#REF!</v>
      </c>
      <c r="I213" s="16" t="e">
        <f t="shared" ca="1" si="35"/>
        <v>#REF!</v>
      </c>
      <c r="J213" s="16" t="e">
        <f t="shared" ca="1" si="35"/>
        <v>#REF!</v>
      </c>
      <c r="K213" s="16" t="e">
        <f t="shared" ca="1" si="12"/>
        <v>#REF!</v>
      </c>
    </row>
    <row r="214" spans="2:11">
      <c r="B214" s="94">
        <v>41516</v>
      </c>
      <c r="C214" s="17" t="e">
        <f t="shared" ca="1" si="22"/>
        <v>#REF!</v>
      </c>
      <c r="D214" s="48">
        <f t="shared" si="34"/>
        <v>41516</v>
      </c>
      <c r="E214" s="18" t="e">
        <f t="shared" ca="1" si="36"/>
        <v>#REF!</v>
      </c>
      <c r="F214" s="16" t="e">
        <f t="shared" ca="1" si="9"/>
        <v>#REF!</v>
      </c>
      <c r="G214" s="16" t="e">
        <f t="shared" ca="1" si="10"/>
        <v>#REF!</v>
      </c>
      <c r="H214" s="16" t="e">
        <f t="shared" ca="1" si="11"/>
        <v>#REF!</v>
      </c>
      <c r="I214" s="16" t="e">
        <f t="shared" ca="1" si="35"/>
        <v>#REF!</v>
      </c>
      <c r="J214" s="16" t="e">
        <f t="shared" ca="1" si="35"/>
        <v>#REF!</v>
      </c>
      <c r="K214" s="16" t="e">
        <f t="shared" ca="1" si="12"/>
        <v>#REF!</v>
      </c>
    </row>
    <row r="215" spans="2:11">
      <c r="B215" s="94">
        <v>41547</v>
      </c>
      <c r="C215" s="17" t="e">
        <f t="shared" ca="1" si="22"/>
        <v>#REF!</v>
      </c>
      <c r="D215" s="48">
        <f t="shared" si="34"/>
        <v>41547</v>
      </c>
      <c r="E215" s="18" t="e">
        <f t="shared" ca="1" si="36"/>
        <v>#REF!</v>
      </c>
      <c r="F215" s="16" t="e">
        <f t="shared" ca="1" si="9"/>
        <v>#REF!</v>
      </c>
      <c r="G215" s="16" t="e">
        <f t="shared" ca="1" si="10"/>
        <v>#REF!</v>
      </c>
      <c r="H215" s="16" t="e">
        <f t="shared" ca="1" si="11"/>
        <v>#REF!</v>
      </c>
      <c r="I215" s="16" t="e">
        <f t="shared" ca="1" si="35"/>
        <v>#REF!</v>
      </c>
      <c r="J215" s="16" t="e">
        <f t="shared" ca="1" si="35"/>
        <v>#REF!</v>
      </c>
      <c r="K215" s="16" t="e">
        <f t="shared" ca="1" si="12"/>
        <v>#REF!</v>
      </c>
    </row>
    <row r="216" spans="2:11">
      <c r="B216" s="94">
        <v>41578</v>
      </c>
      <c r="C216" s="17" t="e">
        <f t="shared" ca="1" si="22"/>
        <v>#REF!</v>
      </c>
      <c r="D216" s="48">
        <f t="shared" ref="D216:D251" si="37">+B216</f>
        <v>41578</v>
      </c>
      <c r="E216" s="18" t="e">
        <f t="shared" ca="1" si="36"/>
        <v>#REF!</v>
      </c>
      <c r="F216" s="16" t="e">
        <f t="shared" ca="1" si="9"/>
        <v>#REF!</v>
      </c>
      <c r="G216" s="16" t="e">
        <f t="shared" ca="1" si="10"/>
        <v>#REF!</v>
      </c>
      <c r="H216" s="16" t="e">
        <f t="shared" ca="1" si="11"/>
        <v>#REF!</v>
      </c>
      <c r="I216" s="16" t="e">
        <f t="shared" ref="I216:I251" ca="1" si="38">SUM(F205:F216)/12</f>
        <v>#REF!</v>
      </c>
      <c r="J216" s="16" t="e">
        <f t="shared" ref="J216:J251" ca="1" si="39">SUM(G205:G216)/12</f>
        <v>#REF!</v>
      </c>
      <c r="K216" s="16" t="e">
        <f t="shared" ca="1" si="12"/>
        <v>#REF!</v>
      </c>
    </row>
    <row r="217" spans="2:11">
      <c r="B217" s="94">
        <v>41607</v>
      </c>
      <c r="C217" s="17" t="e">
        <f t="shared" ca="1" si="22"/>
        <v>#REF!</v>
      </c>
      <c r="D217" s="48">
        <f t="shared" si="37"/>
        <v>41607</v>
      </c>
      <c r="E217" s="18" t="e">
        <f t="shared" ca="1" si="36"/>
        <v>#REF!</v>
      </c>
      <c r="F217" s="16" t="e">
        <f t="shared" ca="1" si="9"/>
        <v>#REF!</v>
      </c>
      <c r="G217" s="16" t="e">
        <f t="shared" ca="1" si="10"/>
        <v>#REF!</v>
      </c>
      <c r="H217" s="16" t="e">
        <f t="shared" ca="1" si="11"/>
        <v>#REF!</v>
      </c>
      <c r="I217" s="16" t="e">
        <f t="shared" ca="1" si="38"/>
        <v>#REF!</v>
      </c>
      <c r="J217" s="16" t="e">
        <f t="shared" ca="1" si="39"/>
        <v>#REF!</v>
      </c>
      <c r="K217" s="16" t="e">
        <f t="shared" ca="1" si="12"/>
        <v>#REF!</v>
      </c>
    </row>
    <row r="218" spans="2:11">
      <c r="B218" s="94">
        <v>41639</v>
      </c>
      <c r="C218" s="17" t="e">
        <f t="shared" ca="1" si="22"/>
        <v>#REF!</v>
      </c>
      <c r="D218" s="48">
        <f t="shared" si="37"/>
        <v>41639</v>
      </c>
      <c r="E218" s="18" t="e">
        <f t="shared" ca="1" si="36"/>
        <v>#REF!</v>
      </c>
      <c r="F218" s="16" t="e">
        <f t="shared" ca="1" si="9"/>
        <v>#REF!</v>
      </c>
      <c r="G218" s="16" t="e">
        <f t="shared" ca="1" si="10"/>
        <v>#REF!</v>
      </c>
      <c r="H218" s="16" t="e">
        <f t="shared" ca="1" si="11"/>
        <v>#REF!</v>
      </c>
      <c r="I218" s="16" t="e">
        <f t="shared" ca="1" si="38"/>
        <v>#REF!</v>
      </c>
      <c r="J218" s="16" t="e">
        <f t="shared" ca="1" si="39"/>
        <v>#REF!</v>
      </c>
      <c r="K218" s="16" t="e">
        <f t="shared" ca="1" si="12"/>
        <v>#REF!</v>
      </c>
    </row>
    <row r="219" spans="2:11">
      <c r="B219" s="94">
        <v>41670</v>
      </c>
      <c r="C219" s="17" t="e">
        <f t="shared" ca="1" si="22"/>
        <v>#REF!</v>
      </c>
      <c r="D219" s="48">
        <f t="shared" si="37"/>
        <v>41670</v>
      </c>
      <c r="E219" s="18" t="e">
        <f t="shared" ca="1" si="36"/>
        <v>#REF!</v>
      </c>
      <c r="F219" s="16" t="e">
        <f t="shared" ca="1" si="9"/>
        <v>#REF!</v>
      </c>
      <c r="G219" s="16" t="e">
        <f t="shared" ca="1" si="10"/>
        <v>#REF!</v>
      </c>
      <c r="H219" s="16" t="e">
        <f t="shared" ca="1" si="11"/>
        <v>#REF!</v>
      </c>
      <c r="I219" s="16" t="e">
        <f t="shared" ca="1" si="38"/>
        <v>#REF!</v>
      </c>
      <c r="J219" s="16" t="e">
        <f t="shared" ca="1" si="39"/>
        <v>#REF!</v>
      </c>
      <c r="K219" s="16" t="e">
        <f t="shared" ca="1" si="12"/>
        <v>#REF!</v>
      </c>
    </row>
    <row r="220" spans="2:11">
      <c r="B220" s="94">
        <v>41698</v>
      </c>
      <c r="C220" s="17" t="e">
        <f t="shared" ca="1" si="22"/>
        <v>#REF!</v>
      </c>
      <c r="D220" s="48">
        <f t="shared" si="37"/>
        <v>41698</v>
      </c>
      <c r="E220" s="18" t="e">
        <f t="shared" ca="1" si="36"/>
        <v>#REF!</v>
      </c>
      <c r="F220" s="16" t="e">
        <f t="shared" ca="1" si="9"/>
        <v>#REF!</v>
      </c>
      <c r="G220" s="16" t="e">
        <f t="shared" ca="1" si="10"/>
        <v>#REF!</v>
      </c>
      <c r="H220" s="16" t="e">
        <f t="shared" ca="1" si="11"/>
        <v>#REF!</v>
      </c>
      <c r="I220" s="16" t="e">
        <f t="shared" ca="1" si="38"/>
        <v>#REF!</v>
      </c>
      <c r="J220" s="16" t="e">
        <f t="shared" ca="1" si="39"/>
        <v>#REF!</v>
      </c>
      <c r="K220" s="16" t="e">
        <f t="shared" ca="1" si="12"/>
        <v>#REF!</v>
      </c>
    </row>
    <row r="221" spans="2:11">
      <c r="B221" s="94">
        <v>41729</v>
      </c>
      <c r="C221" s="17" t="e">
        <f t="shared" ca="1" si="22"/>
        <v>#REF!</v>
      </c>
      <c r="D221" s="48">
        <f t="shared" si="37"/>
        <v>41729</v>
      </c>
      <c r="E221" s="18" t="e">
        <f t="shared" ca="1" si="36"/>
        <v>#REF!</v>
      </c>
      <c r="F221" s="16" t="e">
        <f t="shared" ca="1" si="9"/>
        <v>#REF!</v>
      </c>
      <c r="G221" s="16" t="e">
        <f t="shared" ca="1" si="10"/>
        <v>#REF!</v>
      </c>
      <c r="H221" s="16" t="e">
        <f t="shared" ca="1" si="11"/>
        <v>#REF!</v>
      </c>
      <c r="I221" s="16" t="e">
        <f t="shared" ca="1" si="38"/>
        <v>#REF!</v>
      </c>
      <c r="J221" s="16" t="e">
        <f t="shared" ca="1" si="39"/>
        <v>#REF!</v>
      </c>
      <c r="K221" s="16" t="e">
        <f t="shared" ca="1" si="12"/>
        <v>#REF!</v>
      </c>
    </row>
    <row r="222" spans="2:11">
      <c r="B222" s="94">
        <v>41759</v>
      </c>
      <c r="C222" s="17" t="e">
        <f t="shared" ca="1" si="22"/>
        <v>#REF!</v>
      </c>
      <c r="D222" s="48">
        <f t="shared" si="37"/>
        <v>41759</v>
      </c>
      <c r="E222" s="18" t="e">
        <f t="shared" ca="1" si="36"/>
        <v>#REF!</v>
      </c>
      <c r="F222" s="16" t="e">
        <f t="shared" ca="1" si="9"/>
        <v>#REF!</v>
      </c>
      <c r="G222" s="16" t="e">
        <f t="shared" ca="1" si="10"/>
        <v>#REF!</v>
      </c>
      <c r="H222" s="16" t="e">
        <f t="shared" ca="1" si="11"/>
        <v>#REF!</v>
      </c>
      <c r="I222" s="16" t="e">
        <f t="shared" ca="1" si="38"/>
        <v>#REF!</v>
      </c>
      <c r="J222" s="16" t="e">
        <f t="shared" ca="1" si="39"/>
        <v>#REF!</v>
      </c>
      <c r="K222" s="16" t="e">
        <f t="shared" ca="1" si="12"/>
        <v>#REF!</v>
      </c>
    </row>
    <row r="223" spans="2:11">
      <c r="B223" s="94">
        <v>41789</v>
      </c>
      <c r="C223" s="17" t="e">
        <f t="shared" ca="1" si="22"/>
        <v>#REF!</v>
      </c>
      <c r="D223" s="48">
        <f t="shared" si="37"/>
        <v>41789</v>
      </c>
      <c r="E223" s="18" t="e">
        <f t="shared" ca="1" si="36"/>
        <v>#REF!</v>
      </c>
      <c r="F223" s="16" t="e">
        <f t="shared" ca="1" si="9"/>
        <v>#REF!</v>
      </c>
      <c r="G223" s="16" t="e">
        <f t="shared" ca="1" si="10"/>
        <v>#REF!</v>
      </c>
      <c r="H223" s="16" t="e">
        <f t="shared" ca="1" si="11"/>
        <v>#REF!</v>
      </c>
      <c r="I223" s="16" t="e">
        <f t="shared" ca="1" si="38"/>
        <v>#REF!</v>
      </c>
      <c r="J223" s="16" t="e">
        <f t="shared" ca="1" si="39"/>
        <v>#REF!</v>
      </c>
      <c r="K223" s="16" t="e">
        <f t="shared" ca="1" si="12"/>
        <v>#REF!</v>
      </c>
    </row>
    <row r="224" spans="2:11">
      <c r="B224" s="94">
        <v>41820</v>
      </c>
      <c r="C224" s="17" t="e">
        <f t="shared" ca="1" si="22"/>
        <v>#REF!</v>
      </c>
      <c r="D224" s="48">
        <f t="shared" si="37"/>
        <v>41820</v>
      </c>
      <c r="E224" s="18" t="e">
        <f t="shared" ca="1" si="36"/>
        <v>#REF!</v>
      </c>
      <c r="F224" s="16" t="e">
        <f t="shared" ca="1" si="9"/>
        <v>#REF!</v>
      </c>
      <c r="G224" s="16" t="e">
        <f t="shared" ca="1" si="10"/>
        <v>#REF!</v>
      </c>
      <c r="H224" s="16" t="e">
        <f t="shared" ca="1" si="11"/>
        <v>#REF!</v>
      </c>
      <c r="I224" s="16" t="e">
        <f t="shared" ca="1" si="38"/>
        <v>#REF!</v>
      </c>
      <c r="J224" s="16" t="e">
        <f t="shared" ca="1" si="39"/>
        <v>#REF!</v>
      </c>
      <c r="K224" s="16" t="e">
        <f t="shared" ca="1" si="12"/>
        <v>#REF!</v>
      </c>
    </row>
    <row r="225" spans="2:11">
      <c r="B225" s="94">
        <v>41851</v>
      </c>
      <c r="C225" s="17" t="e">
        <f t="shared" ca="1" si="22"/>
        <v>#REF!</v>
      </c>
      <c r="D225" s="48">
        <f t="shared" si="37"/>
        <v>41851</v>
      </c>
      <c r="E225" s="18" t="e">
        <f t="shared" ca="1" si="36"/>
        <v>#REF!</v>
      </c>
      <c r="F225" s="16" t="e">
        <f t="shared" ca="1" si="9"/>
        <v>#REF!</v>
      </c>
      <c r="G225" s="16" t="e">
        <f t="shared" ca="1" si="10"/>
        <v>#REF!</v>
      </c>
      <c r="H225" s="16" t="e">
        <f t="shared" ca="1" si="11"/>
        <v>#REF!</v>
      </c>
      <c r="I225" s="16" t="e">
        <f t="shared" ca="1" si="38"/>
        <v>#REF!</v>
      </c>
      <c r="J225" s="16" t="e">
        <f t="shared" ca="1" si="39"/>
        <v>#REF!</v>
      </c>
      <c r="K225" s="16" t="e">
        <f t="shared" ca="1" si="12"/>
        <v>#REF!</v>
      </c>
    </row>
    <row r="226" spans="2:11">
      <c r="B226" s="94">
        <v>41880</v>
      </c>
      <c r="C226" s="17" t="e">
        <f t="shared" ca="1" si="22"/>
        <v>#REF!</v>
      </c>
      <c r="D226" s="48">
        <f t="shared" si="37"/>
        <v>41880</v>
      </c>
      <c r="E226" s="18" t="e">
        <f t="shared" ca="1" si="36"/>
        <v>#REF!</v>
      </c>
      <c r="F226" s="16" t="e">
        <f t="shared" ca="1" si="9"/>
        <v>#REF!</v>
      </c>
      <c r="G226" s="16" t="e">
        <f t="shared" ca="1" si="10"/>
        <v>#REF!</v>
      </c>
      <c r="H226" s="16" t="e">
        <f t="shared" ca="1" si="11"/>
        <v>#REF!</v>
      </c>
      <c r="I226" s="16" t="e">
        <f t="shared" ca="1" si="38"/>
        <v>#REF!</v>
      </c>
      <c r="J226" s="16" t="e">
        <f t="shared" ca="1" si="39"/>
        <v>#REF!</v>
      </c>
      <c r="K226" s="16" t="e">
        <f t="shared" ca="1" si="12"/>
        <v>#REF!</v>
      </c>
    </row>
    <row r="227" spans="2:11">
      <c r="B227" s="94">
        <v>41912</v>
      </c>
      <c r="C227" s="17" t="e">
        <f t="shared" ca="1" si="22"/>
        <v>#REF!</v>
      </c>
      <c r="D227" s="48">
        <f t="shared" si="37"/>
        <v>41912</v>
      </c>
      <c r="E227" s="18" t="e">
        <f t="shared" ca="1" si="36"/>
        <v>#REF!</v>
      </c>
      <c r="F227" s="16" t="e">
        <f t="shared" ca="1" si="9"/>
        <v>#REF!</v>
      </c>
      <c r="G227" s="16" t="e">
        <f t="shared" ca="1" si="10"/>
        <v>#REF!</v>
      </c>
      <c r="H227" s="16" t="e">
        <f t="shared" ca="1" si="11"/>
        <v>#REF!</v>
      </c>
      <c r="I227" s="16" t="e">
        <f t="shared" ca="1" si="38"/>
        <v>#REF!</v>
      </c>
      <c r="J227" s="16" t="e">
        <f t="shared" ca="1" si="39"/>
        <v>#REF!</v>
      </c>
      <c r="K227" s="16" t="e">
        <f t="shared" ca="1" si="12"/>
        <v>#REF!</v>
      </c>
    </row>
    <row r="228" spans="2:11">
      <c r="B228" s="94">
        <v>41943</v>
      </c>
      <c r="C228" s="17" t="e">
        <f t="shared" ca="1" si="22"/>
        <v>#REF!</v>
      </c>
      <c r="D228" s="48">
        <f t="shared" si="37"/>
        <v>41943</v>
      </c>
      <c r="E228" s="18" t="e">
        <f t="shared" ca="1" si="36"/>
        <v>#REF!</v>
      </c>
      <c r="F228" s="16" t="e">
        <f t="shared" ca="1" si="9"/>
        <v>#REF!</v>
      </c>
      <c r="G228" s="16" t="e">
        <f t="shared" ca="1" si="10"/>
        <v>#REF!</v>
      </c>
      <c r="H228" s="16" t="e">
        <f t="shared" ca="1" si="11"/>
        <v>#REF!</v>
      </c>
      <c r="I228" s="16" t="e">
        <f t="shared" ca="1" si="38"/>
        <v>#REF!</v>
      </c>
      <c r="J228" s="16" t="e">
        <f t="shared" ca="1" si="39"/>
        <v>#REF!</v>
      </c>
      <c r="K228" s="16" t="e">
        <f t="shared" ca="1" si="12"/>
        <v>#REF!</v>
      </c>
    </row>
    <row r="229" spans="2:11">
      <c r="B229" s="94">
        <v>41971</v>
      </c>
      <c r="C229" s="17" t="e">
        <f t="shared" ca="1" si="22"/>
        <v>#REF!</v>
      </c>
      <c r="D229" s="48">
        <f t="shared" si="37"/>
        <v>41971</v>
      </c>
      <c r="E229" s="18" t="e">
        <f t="shared" ca="1" si="36"/>
        <v>#REF!</v>
      </c>
      <c r="F229" s="16" t="e">
        <f t="shared" ca="1" si="9"/>
        <v>#REF!</v>
      </c>
      <c r="G229" s="16" t="e">
        <f t="shared" ca="1" si="10"/>
        <v>#REF!</v>
      </c>
      <c r="H229" s="16" t="e">
        <f t="shared" ca="1" si="11"/>
        <v>#REF!</v>
      </c>
      <c r="I229" s="16" t="e">
        <f t="shared" ca="1" si="38"/>
        <v>#REF!</v>
      </c>
      <c r="J229" s="16" t="e">
        <f t="shared" ca="1" si="39"/>
        <v>#REF!</v>
      </c>
      <c r="K229" s="16" t="e">
        <f t="shared" ca="1" si="12"/>
        <v>#REF!</v>
      </c>
    </row>
    <row r="230" spans="2:11">
      <c r="B230" s="94">
        <v>42004</v>
      </c>
      <c r="C230" s="17" t="e">
        <f t="shared" ca="1" si="22"/>
        <v>#REF!</v>
      </c>
      <c r="D230" s="48">
        <f t="shared" si="37"/>
        <v>42004</v>
      </c>
      <c r="E230" s="18" t="e">
        <f t="shared" ca="1" si="36"/>
        <v>#REF!</v>
      </c>
      <c r="F230" s="16" t="e">
        <f t="shared" ca="1" si="9"/>
        <v>#REF!</v>
      </c>
      <c r="G230" s="16" t="e">
        <f t="shared" ca="1" si="10"/>
        <v>#REF!</v>
      </c>
      <c r="H230" s="16" t="e">
        <f t="shared" ca="1" si="11"/>
        <v>#REF!</v>
      </c>
      <c r="I230" s="16" t="e">
        <f t="shared" ca="1" si="38"/>
        <v>#REF!</v>
      </c>
      <c r="J230" s="16" t="e">
        <f t="shared" ca="1" si="39"/>
        <v>#REF!</v>
      </c>
      <c r="K230" s="16" t="e">
        <f t="shared" ca="1" si="12"/>
        <v>#REF!</v>
      </c>
    </row>
    <row r="231" spans="2:11">
      <c r="B231" s="94">
        <v>42034</v>
      </c>
      <c r="C231" s="17" t="e">
        <f t="shared" ca="1" si="22"/>
        <v>#REF!</v>
      </c>
      <c r="D231" s="48">
        <f t="shared" si="37"/>
        <v>42034</v>
      </c>
      <c r="E231" s="18" t="e">
        <f t="shared" ca="1" si="36"/>
        <v>#REF!</v>
      </c>
      <c r="F231" s="16" t="e">
        <f t="shared" ca="1" si="9"/>
        <v>#REF!</v>
      </c>
      <c r="G231" s="16" t="e">
        <f t="shared" ca="1" si="10"/>
        <v>#REF!</v>
      </c>
      <c r="H231" s="16" t="e">
        <f t="shared" ca="1" si="11"/>
        <v>#REF!</v>
      </c>
      <c r="I231" s="16" t="e">
        <f t="shared" ca="1" si="38"/>
        <v>#REF!</v>
      </c>
      <c r="J231" s="16" t="e">
        <f t="shared" ca="1" si="39"/>
        <v>#REF!</v>
      </c>
      <c r="K231" s="16" t="e">
        <f t="shared" ca="1" si="12"/>
        <v>#REF!</v>
      </c>
    </row>
    <row r="232" spans="2:11">
      <c r="B232" s="94">
        <v>42062</v>
      </c>
      <c r="C232" s="17" t="e">
        <f t="shared" ca="1" si="22"/>
        <v>#REF!</v>
      </c>
      <c r="D232" s="48">
        <f t="shared" si="37"/>
        <v>42062</v>
      </c>
      <c r="E232" s="18" t="e">
        <f t="shared" ca="1" si="36"/>
        <v>#REF!</v>
      </c>
      <c r="F232" s="16" t="e">
        <f t="shared" ca="1" si="9"/>
        <v>#REF!</v>
      </c>
      <c r="G232" s="16" t="e">
        <f t="shared" ca="1" si="10"/>
        <v>#REF!</v>
      </c>
      <c r="H232" s="16" t="e">
        <f t="shared" ca="1" si="11"/>
        <v>#REF!</v>
      </c>
      <c r="I232" s="16" t="e">
        <f t="shared" ca="1" si="38"/>
        <v>#REF!</v>
      </c>
      <c r="J232" s="16" t="e">
        <f t="shared" ca="1" si="39"/>
        <v>#REF!</v>
      </c>
      <c r="K232" s="16" t="e">
        <f t="shared" ca="1" si="12"/>
        <v>#REF!</v>
      </c>
    </row>
    <row r="233" spans="2:11">
      <c r="B233" s="94">
        <v>42094</v>
      </c>
      <c r="C233" s="17" t="e">
        <f t="shared" ca="1" si="22"/>
        <v>#REF!</v>
      </c>
      <c r="D233" s="48">
        <f t="shared" si="37"/>
        <v>42094</v>
      </c>
      <c r="E233" s="18" t="e">
        <f t="shared" ca="1" si="36"/>
        <v>#REF!</v>
      </c>
      <c r="F233" s="16" t="e">
        <f t="shared" ca="1" si="9"/>
        <v>#REF!</v>
      </c>
      <c r="G233" s="16" t="e">
        <f t="shared" ca="1" si="10"/>
        <v>#REF!</v>
      </c>
      <c r="H233" s="16" t="e">
        <f t="shared" ca="1" si="11"/>
        <v>#REF!</v>
      </c>
      <c r="I233" s="16" t="e">
        <f t="shared" ca="1" si="38"/>
        <v>#REF!</v>
      </c>
      <c r="J233" s="16" t="e">
        <f t="shared" ca="1" si="39"/>
        <v>#REF!</v>
      </c>
      <c r="K233" s="16" t="e">
        <f t="shared" ca="1" si="12"/>
        <v>#REF!</v>
      </c>
    </row>
    <row r="234" spans="2:11">
      <c r="B234" s="94">
        <v>42124</v>
      </c>
      <c r="C234" s="17" t="e">
        <f t="shared" ca="1" si="22"/>
        <v>#REF!</v>
      </c>
      <c r="D234" s="48">
        <f t="shared" si="37"/>
        <v>42124</v>
      </c>
      <c r="E234" s="18" t="e">
        <f t="shared" ca="1" si="36"/>
        <v>#REF!</v>
      </c>
      <c r="F234" s="16" t="e">
        <f t="shared" ca="1" si="9"/>
        <v>#REF!</v>
      </c>
      <c r="G234" s="16" t="e">
        <f t="shared" ca="1" si="10"/>
        <v>#REF!</v>
      </c>
      <c r="H234" s="16" t="e">
        <f t="shared" ca="1" si="11"/>
        <v>#REF!</v>
      </c>
      <c r="I234" s="16" t="e">
        <f t="shared" ca="1" si="38"/>
        <v>#REF!</v>
      </c>
      <c r="J234" s="16" t="e">
        <f t="shared" ca="1" si="39"/>
        <v>#REF!</v>
      </c>
      <c r="K234" s="16" t="e">
        <f t="shared" ca="1" si="12"/>
        <v>#REF!</v>
      </c>
    </row>
    <row r="235" spans="2:11">
      <c r="B235" s="94">
        <v>42153</v>
      </c>
      <c r="C235" s="17" t="e">
        <f t="shared" ca="1" si="22"/>
        <v>#REF!</v>
      </c>
      <c r="D235" s="48">
        <f t="shared" si="37"/>
        <v>42153</v>
      </c>
      <c r="E235" s="18" t="e">
        <f t="shared" ca="1" si="36"/>
        <v>#REF!</v>
      </c>
      <c r="F235" s="16" t="e">
        <f t="shared" ca="1" si="9"/>
        <v>#REF!</v>
      </c>
      <c r="G235" s="16" t="e">
        <f t="shared" ca="1" si="10"/>
        <v>#REF!</v>
      </c>
      <c r="H235" s="16" t="e">
        <f t="shared" ca="1" si="11"/>
        <v>#REF!</v>
      </c>
      <c r="I235" s="16" t="e">
        <f t="shared" ca="1" si="38"/>
        <v>#REF!</v>
      </c>
      <c r="J235" s="16" t="e">
        <f t="shared" ca="1" si="39"/>
        <v>#REF!</v>
      </c>
      <c r="K235" s="16" t="e">
        <f t="shared" ca="1" si="12"/>
        <v>#REF!</v>
      </c>
    </row>
    <row r="236" spans="2:11">
      <c r="B236" s="94">
        <v>42185</v>
      </c>
      <c r="C236" s="17" t="e">
        <f t="shared" ca="1" si="22"/>
        <v>#REF!</v>
      </c>
      <c r="D236" s="48">
        <f t="shared" si="37"/>
        <v>42185</v>
      </c>
      <c r="E236" s="18" t="e">
        <f t="shared" ca="1" si="36"/>
        <v>#REF!</v>
      </c>
      <c r="F236" s="16" t="e">
        <f t="shared" ca="1" si="9"/>
        <v>#REF!</v>
      </c>
      <c r="G236" s="16" t="e">
        <f t="shared" ca="1" si="10"/>
        <v>#REF!</v>
      </c>
      <c r="H236" s="16" t="e">
        <f t="shared" ca="1" si="11"/>
        <v>#REF!</v>
      </c>
      <c r="I236" s="16" t="e">
        <f t="shared" ca="1" si="38"/>
        <v>#REF!</v>
      </c>
      <c r="J236" s="16" t="e">
        <f t="shared" ca="1" si="39"/>
        <v>#REF!</v>
      </c>
      <c r="K236" s="16" t="e">
        <f t="shared" ca="1" si="12"/>
        <v>#REF!</v>
      </c>
    </row>
    <row r="237" spans="2:11">
      <c r="B237" s="94">
        <v>42216</v>
      </c>
      <c r="C237" s="17" t="e">
        <f t="shared" ca="1" si="22"/>
        <v>#REF!</v>
      </c>
      <c r="D237" s="48">
        <f t="shared" si="37"/>
        <v>42216</v>
      </c>
      <c r="E237" s="18" t="e">
        <f t="shared" ca="1" si="36"/>
        <v>#REF!</v>
      </c>
      <c r="F237" s="16" t="e">
        <f t="shared" ca="1" si="9"/>
        <v>#REF!</v>
      </c>
      <c r="G237" s="16" t="e">
        <f t="shared" ca="1" si="10"/>
        <v>#REF!</v>
      </c>
      <c r="H237" s="16" t="e">
        <f t="shared" ca="1" si="11"/>
        <v>#REF!</v>
      </c>
      <c r="I237" s="16" t="e">
        <f t="shared" ca="1" si="38"/>
        <v>#REF!</v>
      </c>
      <c r="J237" s="16" t="e">
        <f t="shared" ca="1" si="39"/>
        <v>#REF!</v>
      </c>
      <c r="K237" s="16" t="e">
        <f t="shared" ca="1" si="12"/>
        <v>#REF!</v>
      </c>
    </row>
    <row r="238" spans="2:11">
      <c r="B238" s="94">
        <v>42247</v>
      </c>
      <c r="C238" s="17" t="e">
        <f t="shared" ca="1" si="22"/>
        <v>#REF!</v>
      </c>
      <c r="D238" s="48">
        <f t="shared" si="37"/>
        <v>42247</v>
      </c>
      <c r="E238" s="18" t="e">
        <f t="shared" ca="1" si="36"/>
        <v>#REF!</v>
      </c>
      <c r="F238" s="16" t="e">
        <f t="shared" ca="1" si="9"/>
        <v>#REF!</v>
      </c>
      <c r="G238" s="16" t="e">
        <f t="shared" ca="1" si="10"/>
        <v>#REF!</v>
      </c>
      <c r="H238" s="16" t="e">
        <f t="shared" ca="1" si="11"/>
        <v>#REF!</v>
      </c>
      <c r="I238" s="16" t="e">
        <f t="shared" ca="1" si="38"/>
        <v>#REF!</v>
      </c>
      <c r="J238" s="16" t="e">
        <f t="shared" ca="1" si="39"/>
        <v>#REF!</v>
      </c>
      <c r="K238" s="16" t="e">
        <f t="shared" ca="1" si="12"/>
        <v>#REF!</v>
      </c>
    </row>
    <row r="239" spans="2:11">
      <c r="B239" s="94">
        <v>42277</v>
      </c>
      <c r="C239" s="17" t="e">
        <f t="shared" ca="1" si="22"/>
        <v>#REF!</v>
      </c>
      <c r="D239" s="48">
        <f t="shared" si="37"/>
        <v>42277</v>
      </c>
      <c r="E239" s="18" t="e">
        <f t="shared" ca="1" si="36"/>
        <v>#REF!</v>
      </c>
      <c r="F239" s="16" t="e">
        <f t="shared" ca="1" si="9"/>
        <v>#REF!</v>
      </c>
      <c r="G239" s="16" t="e">
        <f t="shared" ca="1" si="10"/>
        <v>#REF!</v>
      </c>
      <c r="H239" s="16" t="e">
        <f t="shared" ca="1" si="11"/>
        <v>#REF!</v>
      </c>
      <c r="I239" s="16" t="e">
        <f t="shared" ca="1" si="38"/>
        <v>#REF!</v>
      </c>
      <c r="J239" s="16" t="e">
        <f t="shared" ca="1" si="39"/>
        <v>#REF!</v>
      </c>
      <c r="K239" s="16" t="e">
        <f t="shared" ca="1" si="12"/>
        <v>#REF!</v>
      </c>
    </row>
    <row r="240" spans="2:11">
      <c r="B240" s="94">
        <v>42307</v>
      </c>
      <c r="C240" s="17">
        <v>0</v>
      </c>
      <c r="D240" s="48">
        <f t="shared" si="37"/>
        <v>42307</v>
      </c>
      <c r="E240" s="18">
        <f t="shared" ref="E240:E251" si="40">IF($C240="","",C240/1000000000)</f>
        <v>0</v>
      </c>
      <c r="F240" s="16" t="e">
        <f t="shared" ca="1" si="9"/>
        <v>#REF!</v>
      </c>
      <c r="G240" s="16" t="e">
        <f t="shared" ca="1" si="10"/>
        <v>#REF!</v>
      </c>
      <c r="H240" s="16" t="e">
        <f t="shared" ca="1" si="11"/>
        <v>#REF!</v>
      </c>
      <c r="I240" s="16" t="e">
        <f t="shared" ca="1" si="38"/>
        <v>#REF!</v>
      </c>
      <c r="J240" s="16" t="e">
        <f t="shared" ca="1" si="39"/>
        <v>#REF!</v>
      </c>
      <c r="K240" s="16" t="e">
        <f t="shared" ca="1" si="12"/>
        <v>#REF!</v>
      </c>
    </row>
    <row r="241" spans="2:11">
      <c r="B241" s="94">
        <v>42338</v>
      </c>
      <c r="C241" s="17">
        <v>0</v>
      </c>
      <c r="D241" s="48">
        <f t="shared" si="37"/>
        <v>42338</v>
      </c>
      <c r="E241" s="18">
        <f t="shared" si="40"/>
        <v>0</v>
      </c>
      <c r="F241" s="16" t="e">
        <f t="shared" ca="1" si="9"/>
        <v>#REF!</v>
      </c>
      <c r="G241" s="16" t="e">
        <f t="shared" ca="1" si="10"/>
        <v>#REF!</v>
      </c>
      <c r="H241" s="16" t="e">
        <f t="shared" ca="1" si="11"/>
        <v>#REF!</v>
      </c>
      <c r="I241" s="16" t="e">
        <f t="shared" ca="1" si="38"/>
        <v>#REF!</v>
      </c>
      <c r="J241" s="16" t="e">
        <f t="shared" ca="1" si="39"/>
        <v>#REF!</v>
      </c>
      <c r="K241" s="16" t="e">
        <f t="shared" ca="1" si="12"/>
        <v>#REF!</v>
      </c>
    </row>
    <row r="242" spans="2:11">
      <c r="B242" s="94">
        <v>42369</v>
      </c>
      <c r="C242" s="17">
        <v>0</v>
      </c>
      <c r="D242" s="48">
        <f t="shared" si="37"/>
        <v>42369</v>
      </c>
      <c r="E242" s="18">
        <f t="shared" si="40"/>
        <v>0</v>
      </c>
      <c r="F242" s="16" t="e">
        <f t="shared" ca="1" si="9"/>
        <v>#REF!</v>
      </c>
      <c r="G242" s="16" t="e">
        <f t="shared" ca="1" si="10"/>
        <v>#REF!</v>
      </c>
      <c r="H242" s="16" t="e">
        <f t="shared" ca="1" si="11"/>
        <v>#REF!</v>
      </c>
      <c r="I242" s="16" t="e">
        <f t="shared" ca="1" si="38"/>
        <v>#REF!</v>
      </c>
      <c r="J242" s="16" t="e">
        <f t="shared" ca="1" si="39"/>
        <v>#REF!</v>
      </c>
      <c r="K242" s="16" t="e">
        <f t="shared" ca="1" si="12"/>
        <v>#REF!</v>
      </c>
    </row>
    <row r="243" spans="2:11">
      <c r="B243" s="94">
        <v>42398</v>
      </c>
      <c r="C243" s="17">
        <v>0</v>
      </c>
      <c r="D243" s="48">
        <f t="shared" si="37"/>
        <v>42398</v>
      </c>
      <c r="E243" s="18">
        <f t="shared" si="40"/>
        <v>0</v>
      </c>
      <c r="F243" s="16" t="e">
        <f t="shared" ca="1" si="9"/>
        <v>#REF!</v>
      </c>
      <c r="G243" s="16" t="e">
        <f t="shared" ca="1" si="10"/>
        <v>#REF!</v>
      </c>
      <c r="H243" s="16" t="e">
        <f t="shared" ca="1" si="11"/>
        <v>#REF!</v>
      </c>
      <c r="I243" s="16" t="e">
        <f t="shared" ca="1" si="38"/>
        <v>#REF!</v>
      </c>
      <c r="J243" s="16" t="e">
        <f t="shared" ca="1" si="39"/>
        <v>#REF!</v>
      </c>
      <c r="K243" s="16" t="e">
        <f t="shared" ca="1" si="12"/>
        <v>#REF!</v>
      </c>
    </row>
    <row r="244" spans="2:11">
      <c r="B244" s="94">
        <v>42429</v>
      </c>
      <c r="C244" s="17">
        <v>0</v>
      </c>
      <c r="D244" s="48">
        <f t="shared" si="37"/>
        <v>42429</v>
      </c>
      <c r="E244" s="18">
        <f t="shared" si="40"/>
        <v>0</v>
      </c>
      <c r="F244" s="16" t="e">
        <f t="shared" ca="1" si="9"/>
        <v>#REF!</v>
      </c>
      <c r="G244" s="16" t="e">
        <f t="shared" ca="1" si="10"/>
        <v>#REF!</v>
      </c>
      <c r="H244" s="16" t="e">
        <f t="shared" ca="1" si="11"/>
        <v>#REF!</v>
      </c>
      <c r="I244" s="16" t="e">
        <f t="shared" ca="1" si="38"/>
        <v>#REF!</v>
      </c>
      <c r="J244" s="16" t="e">
        <f t="shared" ca="1" si="39"/>
        <v>#REF!</v>
      </c>
      <c r="K244" s="16" t="e">
        <f t="shared" ca="1" si="12"/>
        <v>#REF!</v>
      </c>
    </row>
    <row r="245" spans="2:11">
      <c r="B245" s="94">
        <v>42460</v>
      </c>
      <c r="C245" s="17">
        <v>0</v>
      </c>
      <c r="D245" s="48">
        <f t="shared" si="37"/>
        <v>42460</v>
      </c>
      <c r="E245" s="18">
        <f t="shared" si="40"/>
        <v>0</v>
      </c>
      <c r="F245" s="16" t="e">
        <f t="shared" ca="1" si="9"/>
        <v>#REF!</v>
      </c>
      <c r="G245" s="16" t="e">
        <f t="shared" ca="1" si="10"/>
        <v>#REF!</v>
      </c>
      <c r="H245" s="16" t="e">
        <f t="shared" ca="1" si="11"/>
        <v>#REF!</v>
      </c>
      <c r="I245" s="16" t="e">
        <f t="shared" ca="1" si="38"/>
        <v>#REF!</v>
      </c>
      <c r="J245" s="16" t="e">
        <f t="shared" ca="1" si="39"/>
        <v>#REF!</v>
      </c>
      <c r="K245" s="16" t="e">
        <f t="shared" ca="1" si="12"/>
        <v>#REF!</v>
      </c>
    </row>
    <row r="246" spans="2:11">
      <c r="B246" s="94">
        <v>42489</v>
      </c>
      <c r="C246" s="17">
        <v>0</v>
      </c>
      <c r="D246" s="48">
        <f t="shared" si="37"/>
        <v>42489</v>
      </c>
      <c r="E246" s="18">
        <f t="shared" si="40"/>
        <v>0</v>
      </c>
      <c r="F246" s="16" t="e">
        <f t="shared" ca="1" si="9"/>
        <v>#REF!</v>
      </c>
      <c r="G246" s="16" t="e">
        <f t="shared" ca="1" si="10"/>
        <v>#REF!</v>
      </c>
      <c r="H246" s="16" t="e">
        <f t="shared" ca="1" si="11"/>
        <v>#REF!</v>
      </c>
      <c r="I246" s="16" t="e">
        <f t="shared" ca="1" si="38"/>
        <v>#REF!</v>
      </c>
      <c r="J246" s="16" t="e">
        <f t="shared" ca="1" si="39"/>
        <v>#REF!</v>
      </c>
      <c r="K246" s="16" t="e">
        <f t="shared" ca="1" si="12"/>
        <v>#REF!</v>
      </c>
    </row>
    <row r="247" spans="2:11">
      <c r="B247" s="94">
        <v>42521</v>
      </c>
      <c r="C247" s="17">
        <v>0</v>
      </c>
      <c r="D247" s="48">
        <f t="shared" si="37"/>
        <v>42521</v>
      </c>
      <c r="E247" s="18">
        <f t="shared" si="40"/>
        <v>0</v>
      </c>
      <c r="F247" s="16" t="e">
        <f t="shared" ca="1" si="9"/>
        <v>#REF!</v>
      </c>
      <c r="G247" s="16" t="e">
        <f t="shared" ca="1" si="10"/>
        <v>#REF!</v>
      </c>
      <c r="H247" s="16" t="e">
        <f t="shared" ca="1" si="11"/>
        <v>#REF!</v>
      </c>
      <c r="I247" s="16" t="e">
        <f t="shared" ca="1" si="38"/>
        <v>#REF!</v>
      </c>
      <c r="J247" s="16" t="e">
        <f t="shared" ca="1" si="39"/>
        <v>#REF!</v>
      </c>
      <c r="K247" s="16" t="e">
        <f t="shared" ca="1" si="12"/>
        <v>#REF!</v>
      </c>
    </row>
    <row r="248" spans="2:11">
      <c r="B248" s="94">
        <v>42551</v>
      </c>
      <c r="C248" s="17">
        <v>0</v>
      </c>
      <c r="D248" s="48">
        <f t="shared" si="37"/>
        <v>42551</v>
      </c>
      <c r="E248" s="18">
        <f t="shared" si="40"/>
        <v>0</v>
      </c>
      <c r="F248" s="16" t="e">
        <f t="shared" ca="1" si="9"/>
        <v>#REF!</v>
      </c>
      <c r="G248" s="16" t="e">
        <f t="shared" ca="1" si="10"/>
        <v>#REF!</v>
      </c>
      <c r="H248" s="16" t="e">
        <f t="shared" ca="1" si="11"/>
        <v>#REF!</v>
      </c>
      <c r="I248" s="16" t="e">
        <f t="shared" ca="1" si="38"/>
        <v>#REF!</v>
      </c>
      <c r="J248" s="16" t="e">
        <f t="shared" ca="1" si="39"/>
        <v>#REF!</v>
      </c>
      <c r="K248" s="16" t="e">
        <f t="shared" ca="1" si="12"/>
        <v>#REF!</v>
      </c>
    </row>
    <row r="249" spans="2:11">
      <c r="B249" s="94">
        <v>42580</v>
      </c>
      <c r="C249" s="17">
        <v>0</v>
      </c>
      <c r="D249" s="48">
        <f t="shared" si="37"/>
        <v>42580</v>
      </c>
      <c r="E249" s="18">
        <f t="shared" si="40"/>
        <v>0</v>
      </c>
      <c r="F249" s="16" t="e">
        <f t="shared" ca="1" si="9"/>
        <v>#REF!</v>
      </c>
      <c r="G249" s="16" t="e">
        <f t="shared" ca="1" si="10"/>
        <v>#REF!</v>
      </c>
      <c r="H249" s="16" t="e">
        <f t="shared" ca="1" si="11"/>
        <v>#REF!</v>
      </c>
      <c r="I249" s="16" t="e">
        <f t="shared" ca="1" si="38"/>
        <v>#REF!</v>
      </c>
      <c r="J249" s="16" t="e">
        <f t="shared" ca="1" si="39"/>
        <v>#REF!</v>
      </c>
      <c r="K249" s="16" t="e">
        <f t="shared" ca="1" si="12"/>
        <v>#REF!</v>
      </c>
    </row>
    <row r="250" spans="2:11">
      <c r="B250" s="94">
        <v>42613</v>
      </c>
      <c r="C250" s="17">
        <v>0</v>
      </c>
      <c r="D250" s="48">
        <f t="shared" si="37"/>
        <v>42613</v>
      </c>
      <c r="E250" s="18">
        <f t="shared" si="40"/>
        <v>0</v>
      </c>
      <c r="F250" s="16" t="e">
        <f t="shared" ca="1" si="9"/>
        <v>#REF!</v>
      </c>
      <c r="G250" s="16" t="e">
        <f t="shared" ca="1" si="10"/>
        <v>#REF!</v>
      </c>
      <c r="H250" s="16" t="e">
        <f t="shared" ca="1" si="11"/>
        <v>#REF!</v>
      </c>
      <c r="I250" s="16" t="e">
        <f t="shared" ca="1" si="38"/>
        <v>#REF!</v>
      </c>
      <c r="J250" s="16" t="e">
        <f t="shared" ca="1" si="39"/>
        <v>#REF!</v>
      </c>
      <c r="K250" s="16" t="e">
        <f t="shared" ca="1" si="12"/>
        <v>#REF!</v>
      </c>
    </row>
    <row r="251" spans="2:11">
      <c r="B251" s="94">
        <v>42643</v>
      </c>
      <c r="C251" s="17">
        <v>0</v>
      </c>
      <c r="D251" s="48">
        <f t="shared" si="37"/>
        <v>42643</v>
      </c>
      <c r="E251" s="18">
        <f t="shared" si="40"/>
        <v>0</v>
      </c>
      <c r="F251" s="16" t="e">
        <f t="shared" ca="1" si="9"/>
        <v>#REF!</v>
      </c>
      <c r="G251" s="16" t="e">
        <f t="shared" ca="1" si="10"/>
        <v>#REF!</v>
      </c>
      <c r="H251" s="16" t="e">
        <f t="shared" ca="1" si="11"/>
        <v>#REF!</v>
      </c>
      <c r="I251" s="16" t="e">
        <f t="shared" ca="1" si="38"/>
        <v>#REF!</v>
      </c>
      <c r="J251" s="16" t="e">
        <f t="shared" ca="1" si="39"/>
        <v>#REF!</v>
      </c>
      <c r="K251" s="16" t="e">
        <f t="shared" ca="1" si="12"/>
        <v>#REF!</v>
      </c>
    </row>
    <row r="252" spans="2:11">
      <c r="B252" s="94">
        <v>42674</v>
      </c>
      <c r="C252" s="17">
        <v>0</v>
      </c>
      <c r="D252" s="48">
        <f t="shared" ref="D252:D257" si="41">+B252</f>
        <v>42674</v>
      </c>
      <c r="E252" s="18">
        <f t="shared" ref="E252:E257" si="42">IF($C252="","",C252/1000000000)</f>
        <v>0</v>
      </c>
      <c r="F252" s="16" t="e">
        <f t="shared" ca="1" si="9"/>
        <v>#REF!</v>
      </c>
      <c r="G252" s="16" t="e">
        <f t="shared" ca="1" si="10"/>
        <v>#REF!</v>
      </c>
      <c r="H252" s="16" t="e">
        <f t="shared" ca="1" si="11"/>
        <v>#REF!</v>
      </c>
      <c r="I252" s="16" t="e">
        <f t="shared" ref="I252:J256" ca="1" si="43">SUM(F241:F252)/12</f>
        <v>#REF!</v>
      </c>
      <c r="J252" s="16" t="e">
        <f t="shared" ca="1" si="43"/>
        <v>#REF!</v>
      </c>
      <c r="K252" s="16" t="e">
        <f t="shared" ca="1" si="12"/>
        <v>#REF!</v>
      </c>
    </row>
    <row r="253" spans="2:11">
      <c r="B253" s="94">
        <v>42704</v>
      </c>
      <c r="C253" s="17">
        <v>0</v>
      </c>
      <c r="D253" s="48">
        <f t="shared" si="41"/>
        <v>42704</v>
      </c>
      <c r="E253" s="18">
        <f t="shared" si="42"/>
        <v>0</v>
      </c>
      <c r="F253" s="16" t="e">
        <f t="shared" ca="1" si="9"/>
        <v>#REF!</v>
      </c>
      <c r="G253" s="16" t="e">
        <f t="shared" ca="1" si="10"/>
        <v>#REF!</v>
      </c>
      <c r="H253" s="16" t="e">
        <f t="shared" ca="1" si="11"/>
        <v>#REF!</v>
      </c>
      <c r="I253" s="16" t="e">
        <f t="shared" ca="1" si="43"/>
        <v>#REF!</v>
      </c>
      <c r="J253" s="16" t="e">
        <f t="shared" ca="1" si="43"/>
        <v>#REF!</v>
      </c>
      <c r="K253" s="16" t="e">
        <f t="shared" ca="1" si="12"/>
        <v>#REF!</v>
      </c>
    </row>
    <row r="254" spans="2:11">
      <c r="B254" s="94">
        <v>42734</v>
      </c>
      <c r="C254" s="17">
        <v>0</v>
      </c>
      <c r="D254" s="48">
        <f t="shared" si="41"/>
        <v>42734</v>
      </c>
      <c r="E254" s="18">
        <f t="shared" si="42"/>
        <v>0</v>
      </c>
      <c r="F254" s="16" t="e">
        <f t="shared" ca="1" si="9"/>
        <v>#REF!</v>
      </c>
      <c r="G254" s="16" t="e">
        <f t="shared" ca="1" si="10"/>
        <v>#REF!</v>
      </c>
      <c r="H254" s="16" t="e">
        <f t="shared" ca="1" si="11"/>
        <v>#REF!</v>
      </c>
      <c r="I254" s="16" t="e">
        <f t="shared" ca="1" si="43"/>
        <v>#REF!</v>
      </c>
      <c r="J254" s="16" t="e">
        <f t="shared" ca="1" si="43"/>
        <v>#REF!</v>
      </c>
      <c r="K254" s="16" t="e">
        <f t="shared" ca="1" si="12"/>
        <v>#REF!</v>
      </c>
    </row>
    <row r="255" spans="2:11">
      <c r="B255" s="94">
        <v>42766</v>
      </c>
      <c r="C255" s="17">
        <v>0</v>
      </c>
      <c r="D255" s="48">
        <f t="shared" si="41"/>
        <v>42766</v>
      </c>
      <c r="E255" s="18">
        <f t="shared" si="42"/>
        <v>0</v>
      </c>
      <c r="F255" s="16" t="e">
        <f t="shared" ca="1" si="9"/>
        <v>#REF!</v>
      </c>
      <c r="G255" s="16" t="e">
        <f t="shared" ca="1" si="10"/>
        <v>#REF!</v>
      </c>
      <c r="H255" s="16" t="e">
        <f t="shared" ca="1" si="11"/>
        <v>#REF!</v>
      </c>
      <c r="I255" s="16" t="e">
        <f t="shared" ca="1" si="43"/>
        <v>#REF!</v>
      </c>
      <c r="J255" s="16" t="e">
        <f t="shared" ca="1" si="43"/>
        <v>#REF!</v>
      </c>
      <c r="K255" s="16" t="e">
        <f t="shared" ca="1" si="12"/>
        <v>#REF!</v>
      </c>
    </row>
    <row r="256" spans="2:11">
      <c r="B256" s="94">
        <v>42794</v>
      </c>
      <c r="C256" s="17">
        <v>0</v>
      </c>
      <c r="D256" s="48">
        <f t="shared" si="41"/>
        <v>42794</v>
      </c>
      <c r="E256" s="18">
        <f t="shared" si="42"/>
        <v>0</v>
      </c>
      <c r="F256" s="16" t="e">
        <f t="shared" ca="1" si="9"/>
        <v>#REF!</v>
      </c>
      <c r="G256" s="16" t="e">
        <f t="shared" ca="1" si="10"/>
        <v>#REF!</v>
      </c>
      <c r="H256" s="16" t="e">
        <f t="shared" ca="1" si="11"/>
        <v>#REF!</v>
      </c>
      <c r="I256" s="16" t="e">
        <f t="shared" ca="1" si="43"/>
        <v>#REF!</v>
      </c>
      <c r="J256" s="16" t="e">
        <f t="shared" ca="1" si="43"/>
        <v>#REF!</v>
      </c>
      <c r="K256" s="16" t="e">
        <f t="shared" ca="1" si="12"/>
        <v>#REF!</v>
      </c>
    </row>
    <row r="257" spans="2:11">
      <c r="B257" s="94">
        <v>42825</v>
      </c>
      <c r="C257" s="17">
        <v>0</v>
      </c>
      <c r="D257" s="48">
        <f t="shared" si="41"/>
        <v>42825</v>
      </c>
      <c r="E257" s="18">
        <f t="shared" si="42"/>
        <v>0</v>
      </c>
      <c r="F257" s="16" t="e">
        <f t="shared" ca="1" si="9"/>
        <v>#REF!</v>
      </c>
      <c r="G257" s="16" t="e">
        <f t="shared" ca="1" si="10"/>
        <v>#REF!</v>
      </c>
      <c r="H257" s="16" t="e">
        <f t="shared" ca="1" si="11"/>
        <v>#REF!</v>
      </c>
      <c r="I257" s="16" t="e">
        <f t="shared" ref="I257:J261" ca="1" si="44">SUM(F246:F257)/12</f>
        <v>#REF!</v>
      </c>
      <c r="J257" s="16" t="e">
        <f t="shared" ca="1" si="44"/>
        <v>#REF!</v>
      </c>
      <c r="K257" s="16" t="e">
        <f t="shared" ca="1" si="12"/>
        <v>#REF!</v>
      </c>
    </row>
    <row r="258" spans="2:11">
      <c r="B258" s="94">
        <v>42853</v>
      </c>
      <c r="C258" s="17">
        <v>0</v>
      </c>
      <c r="D258" s="48">
        <f t="shared" ref="D258:D263" si="45">+B258</f>
        <v>42853</v>
      </c>
      <c r="E258" s="18">
        <f t="shared" ref="E258:E263" si="46">IF($C258="","",C258/1000000000)</f>
        <v>0</v>
      </c>
      <c r="F258" s="16" t="e">
        <f t="shared" ca="1" si="9"/>
        <v>#REF!</v>
      </c>
      <c r="G258" s="16" t="e">
        <f t="shared" ca="1" si="10"/>
        <v>#REF!</v>
      </c>
      <c r="H258" s="16" t="e">
        <f t="shared" ca="1" si="11"/>
        <v>#REF!</v>
      </c>
      <c r="I258" s="16" t="e">
        <f t="shared" ca="1" si="44"/>
        <v>#REF!</v>
      </c>
      <c r="J258" s="16" t="e">
        <f t="shared" ca="1" si="44"/>
        <v>#REF!</v>
      </c>
      <c r="K258" s="16" t="e">
        <f t="shared" ca="1" si="12"/>
        <v>#REF!</v>
      </c>
    </row>
    <row r="259" spans="2:11">
      <c r="B259" s="94">
        <v>42886</v>
      </c>
      <c r="C259" s="17">
        <v>0</v>
      </c>
      <c r="D259" s="48">
        <f t="shared" si="45"/>
        <v>42886</v>
      </c>
      <c r="E259" s="18">
        <f t="shared" si="46"/>
        <v>0</v>
      </c>
      <c r="F259" s="16" t="e">
        <f t="shared" ca="1" si="9"/>
        <v>#REF!</v>
      </c>
      <c r="G259" s="16" t="e">
        <f t="shared" ca="1" si="10"/>
        <v>#REF!</v>
      </c>
      <c r="H259" s="16" t="e">
        <f t="shared" ca="1" si="11"/>
        <v>#REF!</v>
      </c>
      <c r="I259" s="16" t="e">
        <f t="shared" ca="1" si="44"/>
        <v>#REF!</v>
      </c>
      <c r="J259" s="16" t="e">
        <f t="shared" ca="1" si="44"/>
        <v>#REF!</v>
      </c>
      <c r="K259" s="16" t="e">
        <f t="shared" ca="1" si="12"/>
        <v>#REF!</v>
      </c>
    </row>
    <row r="260" spans="2:11">
      <c r="B260" s="94">
        <v>42916</v>
      </c>
      <c r="C260" s="17">
        <v>0</v>
      </c>
      <c r="D260" s="48">
        <f t="shared" si="45"/>
        <v>42916</v>
      </c>
      <c r="E260" s="18">
        <f t="shared" si="46"/>
        <v>0</v>
      </c>
      <c r="F260" s="16" t="e">
        <f t="shared" ca="1" si="9"/>
        <v>#REF!</v>
      </c>
      <c r="G260" s="16" t="e">
        <f t="shared" ca="1" si="10"/>
        <v>#REF!</v>
      </c>
      <c r="H260" s="16" t="e">
        <f t="shared" ca="1" si="11"/>
        <v>#REF!</v>
      </c>
      <c r="I260" s="16" t="e">
        <f t="shared" ca="1" si="44"/>
        <v>#REF!</v>
      </c>
      <c r="J260" s="16" t="e">
        <f t="shared" ca="1" si="44"/>
        <v>#REF!</v>
      </c>
      <c r="K260" s="16" t="e">
        <f t="shared" ca="1" si="12"/>
        <v>#REF!</v>
      </c>
    </row>
    <row r="261" spans="2:11">
      <c r="B261" s="94">
        <v>42947</v>
      </c>
      <c r="C261" s="17">
        <v>0</v>
      </c>
      <c r="D261" s="48">
        <f t="shared" si="45"/>
        <v>42947</v>
      </c>
      <c r="E261" s="18">
        <f t="shared" si="46"/>
        <v>0</v>
      </c>
      <c r="F261" s="16" t="e">
        <f t="shared" ca="1" si="9"/>
        <v>#REF!</v>
      </c>
      <c r="G261" s="16" t="e">
        <f t="shared" ca="1" si="10"/>
        <v>#REF!</v>
      </c>
      <c r="H261" s="16" t="e">
        <f t="shared" ca="1" si="11"/>
        <v>#REF!</v>
      </c>
      <c r="I261" s="16" t="e">
        <f t="shared" ca="1" si="44"/>
        <v>#REF!</v>
      </c>
      <c r="J261" s="16" t="e">
        <f t="shared" ca="1" si="44"/>
        <v>#REF!</v>
      </c>
      <c r="K261" s="16" t="e">
        <f t="shared" ca="1" si="12"/>
        <v>#REF!</v>
      </c>
    </row>
    <row r="262" spans="2:11">
      <c r="B262" s="94">
        <v>42978</v>
      </c>
      <c r="C262" s="17">
        <v>0</v>
      </c>
      <c r="D262" s="48">
        <f t="shared" si="45"/>
        <v>42978</v>
      </c>
      <c r="E262" s="18">
        <f t="shared" si="46"/>
        <v>0</v>
      </c>
      <c r="F262" s="16" t="e">
        <f t="shared" ca="1" si="9"/>
        <v>#REF!</v>
      </c>
      <c r="G262" s="16" t="e">
        <f t="shared" ca="1" si="10"/>
        <v>#REF!</v>
      </c>
      <c r="H262" s="16" t="e">
        <f t="shared" ca="1" si="11"/>
        <v>#REF!</v>
      </c>
      <c r="I262" s="16" t="e">
        <f t="shared" ref="I262:I271" ca="1" si="47">SUM(F251:F262)/12</f>
        <v>#REF!</v>
      </c>
      <c r="J262" s="16" t="e">
        <f t="shared" ref="J262:J271" ca="1" si="48">SUM(G251:G262)/12</f>
        <v>#REF!</v>
      </c>
      <c r="K262" s="16" t="e">
        <f t="shared" ca="1" si="12"/>
        <v>#REF!</v>
      </c>
    </row>
    <row r="263" spans="2:11">
      <c r="B263" s="94">
        <v>43007</v>
      </c>
      <c r="C263" s="17">
        <v>0</v>
      </c>
      <c r="D263" s="48">
        <f t="shared" si="45"/>
        <v>43007</v>
      </c>
      <c r="E263" s="18">
        <f t="shared" si="46"/>
        <v>0</v>
      </c>
      <c r="F263" s="16" t="e">
        <f t="shared" ca="1" si="9"/>
        <v>#REF!</v>
      </c>
      <c r="G263" s="16" t="e">
        <f t="shared" ca="1" si="10"/>
        <v>#REF!</v>
      </c>
      <c r="H263" s="16" t="e">
        <f t="shared" ca="1" si="11"/>
        <v>#REF!</v>
      </c>
      <c r="I263" s="16" t="e">
        <f t="shared" ca="1" si="47"/>
        <v>#REF!</v>
      </c>
      <c r="J263" s="16" t="e">
        <f t="shared" ca="1" si="48"/>
        <v>#REF!</v>
      </c>
      <c r="K263" s="16" t="e">
        <f t="shared" ca="1" si="12"/>
        <v>#REF!</v>
      </c>
    </row>
    <row r="264" spans="2:11">
      <c r="B264" s="94">
        <v>43039</v>
      </c>
      <c r="C264" s="17">
        <v>0</v>
      </c>
      <c r="D264" s="48">
        <f t="shared" ref="D264:D271" si="49">+B264</f>
        <v>43039</v>
      </c>
      <c r="E264" s="18">
        <f t="shared" ref="E264:E271" si="50">IF($C264="","",C264/1000000000)</f>
        <v>0</v>
      </c>
      <c r="F264" s="16" t="e">
        <f t="shared" ca="1" si="9"/>
        <v>#REF!</v>
      </c>
      <c r="G264" s="16" t="e">
        <f t="shared" ca="1" si="10"/>
        <v>#REF!</v>
      </c>
      <c r="H264" s="16" t="e">
        <f t="shared" ca="1" si="11"/>
        <v>#REF!</v>
      </c>
      <c r="I264" s="16" t="e">
        <f t="shared" ca="1" si="47"/>
        <v>#REF!</v>
      </c>
      <c r="J264" s="16" t="e">
        <f t="shared" ca="1" si="48"/>
        <v>#REF!</v>
      </c>
      <c r="K264" s="16" t="e">
        <f t="shared" ca="1" si="12"/>
        <v>#REF!</v>
      </c>
    </row>
    <row r="265" spans="2:11">
      <c r="B265" s="94">
        <v>43069</v>
      </c>
      <c r="C265" s="17">
        <v>0</v>
      </c>
      <c r="D265" s="48">
        <f t="shared" si="49"/>
        <v>43069</v>
      </c>
      <c r="E265" s="18">
        <f t="shared" si="50"/>
        <v>0</v>
      </c>
      <c r="F265" s="16" t="e">
        <f t="shared" ca="1" si="9"/>
        <v>#REF!</v>
      </c>
      <c r="G265" s="16" t="e">
        <f t="shared" ca="1" si="10"/>
        <v>#REF!</v>
      </c>
      <c r="H265" s="16" t="e">
        <f t="shared" ca="1" si="11"/>
        <v>#REF!</v>
      </c>
      <c r="I265" s="16" t="e">
        <f t="shared" ca="1" si="47"/>
        <v>#REF!</v>
      </c>
      <c r="J265" s="16" t="e">
        <f t="shared" ca="1" si="48"/>
        <v>#REF!</v>
      </c>
      <c r="K265" s="16" t="e">
        <f t="shared" ca="1" si="12"/>
        <v>#REF!</v>
      </c>
    </row>
    <row r="266" spans="2:11">
      <c r="B266" s="94">
        <v>43098</v>
      </c>
      <c r="C266" s="17">
        <v>0</v>
      </c>
      <c r="D266" s="48">
        <f t="shared" si="49"/>
        <v>43098</v>
      </c>
      <c r="E266" s="18">
        <f t="shared" si="50"/>
        <v>0</v>
      </c>
      <c r="F266" s="16" t="e">
        <f t="shared" ca="1" si="9"/>
        <v>#REF!</v>
      </c>
      <c r="G266" s="16" t="e">
        <f t="shared" ca="1" si="10"/>
        <v>#REF!</v>
      </c>
      <c r="H266" s="16" t="e">
        <f t="shared" ca="1" si="11"/>
        <v>#REF!</v>
      </c>
      <c r="I266" s="16" t="e">
        <f t="shared" ca="1" si="47"/>
        <v>#REF!</v>
      </c>
      <c r="J266" s="16" t="e">
        <f t="shared" ca="1" si="48"/>
        <v>#REF!</v>
      </c>
      <c r="K266" s="16" t="e">
        <f t="shared" ca="1" si="12"/>
        <v>#REF!</v>
      </c>
    </row>
    <row r="267" spans="2:11">
      <c r="B267" s="94">
        <v>43131</v>
      </c>
      <c r="C267" s="17">
        <v>0</v>
      </c>
      <c r="D267" s="48">
        <f t="shared" si="49"/>
        <v>43131</v>
      </c>
      <c r="E267" s="18">
        <f t="shared" si="50"/>
        <v>0</v>
      </c>
      <c r="F267" s="16" t="e">
        <f t="shared" ca="1" si="9"/>
        <v>#REF!</v>
      </c>
      <c r="G267" s="16" t="e">
        <f t="shared" ca="1" si="10"/>
        <v>#REF!</v>
      </c>
      <c r="H267" s="16" t="e">
        <f t="shared" ca="1" si="11"/>
        <v>#REF!</v>
      </c>
      <c r="I267" s="16" t="e">
        <f t="shared" ca="1" si="47"/>
        <v>#REF!</v>
      </c>
      <c r="J267" s="16" t="e">
        <f t="shared" ca="1" si="48"/>
        <v>#REF!</v>
      </c>
      <c r="K267" s="16" t="e">
        <f t="shared" ca="1" si="12"/>
        <v>#REF!</v>
      </c>
    </row>
    <row r="268" spans="2:11">
      <c r="B268" s="94">
        <v>43159</v>
      </c>
      <c r="C268" s="17">
        <v>0</v>
      </c>
      <c r="D268" s="48">
        <f t="shared" si="49"/>
        <v>43159</v>
      </c>
      <c r="E268" s="18">
        <f t="shared" si="50"/>
        <v>0</v>
      </c>
      <c r="F268" s="16" t="e">
        <f t="shared" ca="1" si="9"/>
        <v>#REF!</v>
      </c>
      <c r="G268" s="16" t="e">
        <f t="shared" ca="1" si="10"/>
        <v>#REF!</v>
      </c>
      <c r="H268" s="16" t="e">
        <f t="shared" ca="1" si="11"/>
        <v>#REF!</v>
      </c>
      <c r="I268" s="16" t="e">
        <f t="shared" ca="1" si="47"/>
        <v>#REF!</v>
      </c>
      <c r="J268" s="16" t="e">
        <f t="shared" ca="1" si="48"/>
        <v>#REF!</v>
      </c>
      <c r="K268" s="16" t="e">
        <f t="shared" ca="1" si="12"/>
        <v>#REF!</v>
      </c>
    </row>
    <row r="269" spans="2:11">
      <c r="B269" s="94">
        <v>43189</v>
      </c>
      <c r="C269" s="17">
        <v>0</v>
      </c>
      <c r="D269" s="48">
        <f t="shared" si="49"/>
        <v>43189</v>
      </c>
      <c r="E269" s="18">
        <f t="shared" si="50"/>
        <v>0</v>
      </c>
      <c r="F269" s="16" t="e">
        <f t="shared" ca="1" si="9"/>
        <v>#REF!</v>
      </c>
      <c r="G269" s="16" t="e">
        <f t="shared" ca="1" si="10"/>
        <v>#REF!</v>
      </c>
      <c r="H269" s="16" t="e">
        <f t="shared" ca="1" si="11"/>
        <v>#REF!</v>
      </c>
      <c r="I269" s="16" t="e">
        <f t="shared" ca="1" si="47"/>
        <v>#REF!</v>
      </c>
      <c r="J269" s="16" t="e">
        <f t="shared" ca="1" si="48"/>
        <v>#REF!</v>
      </c>
      <c r="K269" s="16" t="e">
        <f t="shared" ca="1" si="12"/>
        <v>#REF!</v>
      </c>
    </row>
    <row r="270" spans="2:11">
      <c r="B270" s="94">
        <v>43220</v>
      </c>
      <c r="C270" s="17">
        <v>0</v>
      </c>
      <c r="D270" s="48">
        <f t="shared" si="49"/>
        <v>43220</v>
      </c>
      <c r="E270" s="18">
        <f t="shared" si="50"/>
        <v>0</v>
      </c>
      <c r="F270" s="16" t="e">
        <f t="shared" ca="1" si="9"/>
        <v>#REF!</v>
      </c>
      <c r="G270" s="16" t="e">
        <f t="shared" ca="1" si="10"/>
        <v>#REF!</v>
      </c>
      <c r="H270" s="16" t="e">
        <f t="shared" ca="1" si="11"/>
        <v>#REF!</v>
      </c>
      <c r="I270" s="16" t="e">
        <f t="shared" ca="1" si="47"/>
        <v>#REF!</v>
      </c>
      <c r="J270" s="16" t="e">
        <f t="shared" ca="1" si="48"/>
        <v>#REF!</v>
      </c>
      <c r="K270" s="16" t="e">
        <f t="shared" ca="1" si="12"/>
        <v>#REF!</v>
      </c>
    </row>
    <row r="271" spans="2:11">
      <c r="B271" s="94">
        <v>43251</v>
      </c>
      <c r="C271" s="17">
        <v>0</v>
      </c>
      <c r="D271" s="48">
        <f t="shared" si="49"/>
        <v>43251</v>
      </c>
      <c r="E271" s="18">
        <f t="shared" si="50"/>
        <v>0</v>
      </c>
      <c r="F271" s="16" t="e">
        <f t="shared" ca="1" si="9"/>
        <v>#REF!</v>
      </c>
      <c r="G271" s="16" t="e">
        <f t="shared" ca="1" si="10"/>
        <v>#REF!</v>
      </c>
      <c r="H271" s="16" t="e">
        <f t="shared" ca="1" si="11"/>
        <v>#REF!</v>
      </c>
      <c r="I271" s="16" t="e">
        <f t="shared" ca="1" si="47"/>
        <v>#REF!</v>
      </c>
      <c r="J271" s="16" t="e">
        <f t="shared" ca="1" si="48"/>
        <v>#REF!</v>
      </c>
      <c r="K271" s="16" t="e">
        <f t="shared" ca="1" si="12"/>
        <v>#REF!</v>
      </c>
    </row>
    <row r="272" spans="2:11">
      <c r="B272" s="94">
        <v>43280</v>
      </c>
      <c r="C272" s="17">
        <v>0</v>
      </c>
      <c r="D272" s="48">
        <f t="shared" ref="D272:D278" si="51">+B272</f>
        <v>43280</v>
      </c>
      <c r="E272" s="18">
        <f t="shared" ref="E272:E278" si="52">IF($C272="","",C272/1000000000)</f>
        <v>0</v>
      </c>
      <c r="F272" s="16" t="e">
        <f t="shared" ca="1" si="9"/>
        <v>#REF!</v>
      </c>
      <c r="G272" s="16" t="e">
        <f t="shared" ca="1" si="10"/>
        <v>#REF!</v>
      </c>
      <c r="H272" s="16" t="e">
        <f t="shared" ca="1" si="11"/>
        <v>#REF!</v>
      </c>
      <c r="I272" s="16" t="e">
        <f t="shared" ref="I272:J274" ca="1" si="53">SUM(F261:F272)/12</f>
        <v>#REF!</v>
      </c>
      <c r="J272" s="16" t="e">
        <f t="shared" ca="1" si="53"/>
        <v>#REF!</v>
      </c>
      <c r="K272" s="16" t="e">
        <f t="shared" ca="1" si="12"/>
        <v>#REF!</v>
      </c>
    </row>
    <row r="273" spans="2:11">
      <c r="B273" s="94">
        <v>43312</v>
      </c>
      <c r="C273" s="17">
        <v>0</v>
      </c>
      <c r="D273" s="48">
        <f t="shared" si="51"/>
        <v>43312</v>
      </c>
      <c r="E273" s="18">
        <f t="shared" si="52"/>
        <v>0</v>
      </c>
      <c r="F273" s="16" t="e">
        <f t="shared" ca="1" si="9"/>
        <v>#REF!</v>
      </c>
      <c r="G273" s="16" t="e">
        <f t="shared" ca="1" si="10"/>
        <v>#REF!</v>
      </c>
      <c r="H273" s="16" t="e">
        <f t="shared" ca="1" si="11"/>
        <v>#REF!</v>
      </c>
      <c r="I273" s="16" t="e">
        <f t="shared" ca="1" si="53"/>
        <v>#REF!</v>
      </c>
      <c r="J273" s="16" t="e">
        <f t="shared" ca="1" si="53"/>
        <v>#REF!</v>
      </c>
      <c r="K273" s="16" t="e">
        <f t="shared" ca="1" si="12"/>
        <v>#REF!</v>
      </c>
    </row>
    <row r="274" spans="2:11">
      <c r="B274" s="94">
        <v>43343</v>
      </c>
      <c r="C274" s="17">
        <v>0</v>
      </c>
      <c r="D274" s="48">
        <f t="shared" si="51"/>
        <v>43343</v>
      </c>
      <c r="E274" s="18">
        <f t="shared" si="52"/>
        <v>0</v>
      </c>
      <c r="F274" s="16" t="e">
        <f t="shared" ca="1" si="9"/>
        <v>#REF!</v>
      </c>
      <c r="G274" s="16" t="e">
        <f t="shared" ca="1" si="10"/>
        <v>#REF!</v>
      </c>
      <c r="H274" s="16" t="e">
        <f t="shared" ca="1" si="11"/>
        <v>#REF!</v>
      </c>
      <c r="I274" s="16" t="e">
        <f t="shared" ca="1" si="53"/>
        <v>#REF!</v>
      </c>
      <c r="J274" s="16" t="e">
        <f t="shared" ca="1" si="53"/>
        <v>#REF!</v>
      </c>
      <c r="K274" s="16" t="e">
        <f t="shared" ca="1" si="12"/>
        <v>#REF!</v>
      </c>
    </row>
    <row r="275" spans="2:11">
      <c r="B275" s="94">
        <v>43371</v>
      </c>
      <c r="C275" s="17">
        <v>0</v>
      </c>
      <c r="D275" s="48">
        <f t="shared" si="51"/>
        <v>43371</v>
      </c>
      <c r="E275" s="18">
        <f t="shared" si="52"/>
        <v>0</v>
      </c>
      <c r="F275" s="16" t="e">
        <f t="shared" ca="1" si="9"/>
        <v>#REF!</v>
      </c>
      <c r="G275" s="16" t="e">
        <f t="shared" ca="1" si="10"/>
        <v>#REF!</v>
      </c>
      <c r="H275" s="16" t="e">
        <f t="shared" ca="1" si="11"/>
        <v>#REF!</v>
      </c>
      <c r="I275" s="16" t="e">
        <f t="shared" ref="I275:J278" ca="1" si="54">SUM(F264:F275)/12</f>
        <v>#REF!</v>
      </c>
      <c r="J275" s="16" t="e">
        <f t="shared" ca="1" si="54"/>
        <v>#REF!</v>
      </c>
      <c r="K275" s="16" t="e">
        <f t="shared" ca="1" si="12"/>
        <v>#REF!</v>
      </c>
    </row>
    <row r="276" spans="2:11">
      <c r="B276" s="94">
        <v>43404</v>
      </c>
      <c r="C276" s="17">
        <v>0</v>
      </c>
      <c r="D276" s="48">
        <f t="shared" si="51"/>
        <v>43404</v>
      </c>
      <c r="E276" s="18">
        <f t="shared" si="52"/>
        <v>0</v>
      </c>
      <c r="F276" s="16" t="e">
        <f t="shared" ca="1" si="9"/>
        <v>#REF!</v>
      </c>
      <c r="G276" s="16" t="e">
        <f t="shared" ca="1" si="10"/>
        <v>#REF!</v>
      </c>
      <c r="H276" s="16" t="e">
        <f t="shared" ca="1" si="11"/>
        <v>#REF!</v>
      </c>
      <c r="I276" s="16" t="e">
        <f t="shared" ca="1" si="54"/>
        <v>#REF!</v>
      </c>
      <c r="J276" s="16" t="e">
        <f t="shared" ca="1" si="54"/>
        <v>#REF!</v>
      </c>
      <c r="K276" s="16" t="e">
        <f t="shared" ca="1" si="12"/>
        <v>#REF!</v>
      </c>
    </row>
    <row r="277" spans="2:11">
      <c r="B277" s="94">
        <v>43434</v>
      </c>
      <c r="C277" s="17">
        <v>0</v>
      </c>
      <c r="D277" s="48">
        <f t="shared" si="51"/>
        <v>43434</v>
      </c>
      <c r="E277" s="18">
        <f t="shared" si="52"/>
        <v>0</v>
      </c>
      <c r="F277" s="16" t="e">
        <f t="shared" ca="1" si="9"/>
        <v>#REF!</v>
      </c>
      <c r="G277" s="16" t="e">
        <f t="shared" ca="1" si="10"/>
        <v>#REF!</v>
      </c>
      <c r="H277" s="16" t="e">
        <f t="shared" ca="1" si="11"/>
        <v>#REF!</v>
      </c>
      <c r="I277" s="16" t="e">
        <f t="shared" ca="1" si="54"/>
        <v>#REF!</v>
      </c>
      <c r="J277" s="16" t="e">
        <f t="shared" ca="1" si="54"/>
        <v>#REF!</v>
      </c>
      <c r="K277" s="16" t="e">
        <f t="shared" ca="1" si="12"/>
        <v>#REF!</v>
      </c>
    </row>
    <row r="278" spans="2:11">
      <c r="B278" s="94">
        <v>43465</v>
      </c>
      <c r="C278" s="17">
        <v>0</v>
      </c>
      <c r="D278" s="48">
        <f t="shared" si="51"/>
        <v>43465</v>
      </c>
      <c r="E278" s="18">
        <f t="shared" si="52"/>
        <v>0</v>
      </c>
      <c r="F278" s="16" t="e">
        <f t="shared" ca="1" si="9"/>
        <v>#REF!</v>
      </c>
      <c r="G278" s="16" t="e">
        <f t="shared" ca="1" si="10"/>
        <v>#REF!</v>
      </c>
      <c r="H278" s="16" t="e">
        <f t="shared" ca="1" si="11"/>
        <v>#REF!</v>
      </c>
      <c r="I278" s="16" t="e">
        <f t="shared" ref="I278:I309" ca="1" si="55">SUM(F267:F278)/12</f>
        <v>#REF!</v>
      </c>
      <c r="J278" s="16" t="e">
        <f t="shared" ca="1" si="54"/>
        <v>#REF!</v>
      </c>
      <c r="K278" s="16" t="e">
        <f t="shared" ca="1" si="12"/>
        <v>#REF!</v>
      </c>
    </row>
    <row r="279" spans="2:11">
      <c r="B279" s="94">
        <v>43496</v>
      </c>
      <c r="C279" s="17">
        <v>0</v>
      </c>
      <c r="D279" s="48">
        <f t="shared" ref="D279:D310" si="56">+B279</f>
        <v>43496</v>
      </c>
      <c r="E279" s="18">
        <f t="shared" ref="E279:E310" si="57">IF($C279="","",C279/1000000000)</f>
        <v>0</v>
      </c>
      <c r="F279" s="16" t="e">
        <f t="shared" ca="1" si="9"/>
        <v>#REF!</v>
      </c>
      <c r="G279" s="16" t="e">
        <f t="shared" ca="1" si="10"/>
        <v>#REF!</v>
      </c>
      <c r="H279" s="16" t="e">
        <f t="shared" ca="1" si="11"/>
        <v>#REF!</v>
      </c>
      <c r="I279" s="16" t="e">
        <f t="shared" ca="1" si="55"/>
        <v>#REF!</v>
      </c>
      <c r="J279" s="16" t="e">
        <f t="shared" ref="J279:J310" ca="1" si="58">SUM(G268:G279)/12</f>
        <v>#REF!</v>
      </c>
      <c r="K279" s="16" t="e">
        <f t="shared" ca="1" si="12"/>
        <v>#REF!</v>
      </c>
    </row>
    <row r="280" spans="2:11">
      <c r="B280" s="94">
        <v>43524</v>
      </c>
      <c r="C280" s="17">
        <v>0</v>
      </c>
      <c r="D280" s="48">
        <f t="shared" si="56"/>
        <v>43524</v>
      </c>
      <c r="E280" s="18">
        <f t="shared" si="57"/>
        <v>0</v>
      </c>
      <c r="F280" s="16" t="e">
        <f t="shared" ca="1" si="9"/>
        <v>#REF!</v>
      </c>
      <c r="G280" s="16" t="e">
        <f t="shared" ca="1" si="10"/>
        <v>#REF!</v>
      </c>
      <c r="H280" s="16" t="e">
        <f t="shared" ca="1" si="11"/>
        <v>#REF!</v>
      </c>
      <c r="I280" s="16" t="e">
        <f t="shared" ca="1" si="55"/>
        <v>#REF!</v>
      </c>
      <c r="J280" s="16" t="e">
        <f t="shared" ca="1" si="58"/>
        <v>#REF!</v>
      </c>
      <c r="K280" s="16" t="e">
        <f t="shared" ca="1" si="12"/>
        <v>#REF!</v>
      </c>
    </row>
    <row r="281" spans="2:11">
      <c r="B281" s="94">
        <v>43553</v>
      </c>
      <c r="C281" s="17">
        <v>0</v>
      </c>
      <c r="D281" s="48">
        <f t="shared" si="56"/>
        <v>43553</v>
      </c>
      <c r="E281" s="18">
        <f t="shared" si="57"/>
        <v>0</v>
      </c>
      <c r="F281" s="16" t="e">
        <f t="shared" ca="1" si="9"/>
        <v>#REF!</v>
      </c>
      <c r="G281" s="16" t="e">
        <f t="shared" ca="1" si="10"/>
        <v>#REF!</v>
      </c>
      <c r="H281" s="16" t="e">
        <f t="shared" ca="1" si="11"/>
        <v>#REF!</v>
      </c>
      <c r="I281" s="16" t="e">
        <f t="shared" ca="1" si="55"/>
        <v>#REF!</v>
      </c>
      <c r="J281" s="16" t="e">
        <f t="shared" ca="1" si="58"/>
        <v>#REF!</v>
      </c>
      <c r="K281" s="16" t="e">
        <f t="shared" ca="1" si="12"/>
        <v>#REF!</v>
      </c>
    </row>
    <row r="282" spans="2:11">
      <c r="B282" s="94">
        <v>43585</v>
      </c>
      <c r="C282" s="17">
        <v>0</v>
      </c>
      <c r="D282" s="48">
        <f t="shared" si="56"/>
        <v>43585</v>
      </c>
      <c r="E282" s="18">
        <f t="shared" si="57"/>
        <v>0</v>
      </c>
      <c r="F282" s="16" t="e">
        <f t="shared" ca="1" si="9"/>
        <v>#REF!</v>
      </c>
      <c r="G282" s="16" t="e">
        <f t="shared" ca="1" si="10"/>
        <v>#REF!</v>
      </c>
      <c r="H282" s="16" t="e">
        <f t="shared" ca="1" si="11"/>
        <v>#REF!</v>
      </c>
      <c r="I282" s="16" t="e">
        <f t="shared" ca="1" si="55"/>
        <v>#REF!</v>
      </c>
      <c r="J282" s="16" t="e">
        <f t="shared" ca="1" si="58"/>
        <v>#REF!</v>
      </c>
      <c r="K282" s="16" t="e">
        <f t="shared" ca="1" si="12"/>
        <v>#REF!</v>
      </c>
    </row>
    <row r="283" spans="2:11">
      <c r="B283" s="94">
        <v>43616</v>
      </c>
      <c r="C283" s="17">
        <v>0</v>
      </c>
      <c r="D283" s="48">
        <f t="shared" si="56"/>
        <v>43616</v>
      </c>
      <c r="E283" s="18">
        <f t="shared" si="57"/>
        <v>0</v>
      </c>
      <c r="F283" s="16" t="e">
        <f t="shared" ca="1" si="9"/>
        <v>#REF!</v>
      </c>
      <c r="G283" s="16" t="e">
        <f t="shared" ca="1" si="10"/>
        <v>#REF!</v>
      </c>
      <c r="H283" s="16" t="e">
        <f t="shared" ca="1" si="11"/>
        <v>#REF!</v>
      </c>
      <c r="I283" s="16" t="e">
        <f t="shared" ca="1" si="55"/>
        <v>#REF!</v>
      </c>
      <c r="J283" s="16" t="e">
        <f t="shared" ca="1" si="58"/>
        <v>#REF!</v>
      </c>
      <c r="K283" s="16" t="e">
        <f t="shared" ca="1" si="12"/>
        <v>#REF!</v>
      </c>
    </row>
    <row r="284" spans="2:11">
      <c r="B284" s="94">
        <v>43644</v>
      </c>
      <c r="C284" s="17">
        <v>0</v>
      </c>
      <c r="D284" s="48">
        <f t="shared" si="56"/>
        <v>43644</v>
      </c>
      <c r="E284" s="18">
        <f t="shared" si="57"/>
        <v>0</v>
      </c>
      <c r="F284" s="16" t="e">
        <f t="shared" ca="1" si="9"/>
        <v>#REF!</v>
      </c>
      <c r="G284" s="16" t="e">
        <f t="shared" ca="1" si="10"/>
        <v>#REF!</v>
      </c>
      <c r="H284" s="16" t="e">
        <f t="shared" ca="1" si="11"/>
        <v>#REF!</v>
      </c>
      <c r="I284" s="16" t="e">
        <f t="shared" ca="1" si="55"/>
        <v>#REF!</v>
      </c>
      <c r="J284" s="16" t="e">
        <f t="shared" ca="1" si="58"/>
        <v>#REF!</v>
      </c>
      <c r="K284" s="16" t="e">
        <f t="shared" ca="1" si="12"/>
        <v>#REF!</v>
      </c>
    </row>
    <row r="285" spans="2:11">
      <c r="B285" s="94">
        <v>43677</v>
      </c>
      <c r="C285" s="17">
        <v>0</v>
      </c>
      <c r="D285" s="48">
        <f t="shared" si="56"/>
        <v>43677</v>
      </c>
      <c r="E285" s="18">
        <f t="shared" si="57"/>
        <v>0</v>
      </c>
      <c r="F285" s="16" t="e">
        <f t="shared" ca="1" si="9"/>
        <v>#REF!</v>
      </c>
      <c r="G285" s="16" t="e">
        <f t="shared" ca="1" si="10"/>
        <v>#REF!</v>
      </c>
      <c r="H285" s="16" t="e">
        <f t="shared" ca="1" si="11"/>
        <v>#REF!</v>
      </c>
      <c r="I285" s="16" t="e">
        <f t="shared" ca="1" si="55"/>
        <v>#REF!</v>
      </c>
      <c r="J285" s="16" t="e">
        <f t="shared" ca="1" si="58"/>
        <v>#REF!</v>
      </c>
      <c r="K285" s="16" t="e">
        <f t="shared" ca="1" si="12"/>
        <v>#REF!</v>
      </c>
    </row>
    <row r="286" spans="2:11">
      <c r="B286" s="94">
        <v>43707</v>
      </c>
      <c r="C286" s="17">
        <v>0</v>
      </c>
      <c r="D286" s="48">
        <f t="shared" si="56"/>
        <v>43707</v>
      </c>
      <c r="E286" s="18">
        <f t="shared" si="57"/>
        <v>0</v>
      </c>
      <c r="F286" s="16" t="e">
        <f t="shared" ca="1" si="9"/>
        <v>#REF!</v>
      </c>
      <c r="G286" s="16" t="e">
        <f t="shared" ca="1" si="10"/>
        <v>#REF!</v>
      </c>
      <c r="H286" s="16" t="e">
        <f t="shared" ca="1" si="11"/>
        <v>#REF!</v>
      </c>
      <c r="I286" s="16" t="e">
        <f t="shared" ca="1" si="55"/>
        <v>#REF!</v>
      </c>
      <c r="J286" s="16" t="e">
        <f t="shared" ca="1" si="58"/>
        <v>#REF!</v>
      </c>
      <c r="K286" s="16" t="e">
        <f t="shared" ca="1" si="12"/>
        <v>#REF!</v>
      </c>
    </row>
    <row r="287" spans="2:11">
      <c r="B287" s="94">
        <v>43738</v>
      </c>
      <c r="C287" s="17">
        <v>0</v>
      </c>
      <c r="D287" s="48">
        <f t="shared" si="56"/>
        <v>43738</v>
      </c>
      <c r="E287" s="18">
        <f t="shared" si="57"/>
        <v>0</v>
      </c>
      <c r="F287" s="16" t="e">
        <f t="shared" ca="1" si="9"/>
        <v>#REF!</v>
      </c>
      <c r="G287" s="16" t="e">
        <f t="shared" ca="1" si="10"/>
        <v>#REF!</v>
      </c>
      <c r="H287" s="16" t="e">
        <f t="shared" ca="1" si="11"/>
        <v>#REF!</v>
      </c>
      <c r="I287" s="16" t="e">
        <f t="shared" ca="1" si="55"/>
        <v>#REF!</v>
      </c>
      <c r="J287" s="16" t="e">
        <f t="shared" ca="1" si="58"/>
        <v>#REF!</v>
      </c>
      <c r="K287" s="16" t="e">
        <f t="shared" ca="1" si="12"/>
        <v>#REF!</v>
      </c>
    </row>
    <row r="288" spans="2:11">
      <c r="B288" s="94">
        <v>43769</v>
      </c>
      <c r="C288" s="17">
        <v>0</v>
      </c>
      <c r="D288" s="48">
        <f t="shared" si="56"/>
        <v>43769</v>
      </c>
      <c r="E288" s="18">
        <f t="shared" si="57"/>
        <v>0</v>
      </c>
      <c r="F288" s="16" t="e">
        <f t="shared" ca="1" si="9"/>
        <v>#REF!</v>
      </c>
      <c r="G288" s="16" t="e">
        <f t="shared" ca="1" si="10"/>
        <v>#REF!</v>
      </c>
      <c r="H288" s="16" t="e">
        <f t="shared" ca="1" si="11"/>
        <v>#REF!</v>
      </c>
      <c r="I288" s="16" t="e">
        <f t="shared" ca="1" si="55"/>
        <v>#REF!</v>
      </c>
      <c r="J288" s="16" t="e">
        <f t="shared" ca="1" si="58"/>
        <v>#REF!</v>
      </c>
      <c r="K288" s="16" t="e">
        <f t="shared" ca="1" si="12"/>
        <v>#REF!</v>
      </c>
    </row>
    <row r="289" spans="2:11">
      <c r="B289" s="94">
        <v>43798</v>
      </c>
      <c r="C289" s="17">
        <v>0</v>
      </c>
      <c r="D289" s="420">
        <f t="shared" si="56"/>
        <v>43798</v>
      </c>
      <c r="E289" s="18">
        <f t="shared" si="57"/>
        <v>0</v>
      </c>
      <c r="F289" s="16" t="e">
        <f t="shared" ca="1" si="9"/>
        <v>#REF!</v>
      </c>
      <c r="G289" s="16" t="e">
        <f t="shared" ca="1" si="10"/>
        <v>#REF!</v>
      </c>
      <c r="H289" s="16" t="e">
        <f t="shared" ca="1" si="11"/>
        <v>#REF!</v>
      </c>
      <c r="I289" s="16" t="e">
        <f t="shared" ca="1" si="55"/>
        <v>#REF!</v>
      </c>
      <c r="J289" s="16" t="e">
        <f t="shared" ca="1" si="58"/>
        <v>#REF!</v>
      </c>
      <c r="K289" s="16" t="e">
        <f t="shared" ca="1" si="12"/>
        <v>#REF!</v>
      </c>
    </row>
    <row r="290" spans="2:11">
      <c r="B290" s="94">
        <v>43830</v>
      </c>
      <c r="C290" s="17">
        <v>0</v>
      </c>
      <c r="D290" s="420">
        <f t="shared" si="56"/>
        <v>43830</v>
      </c>
      <c r="E290" s="18">
        <f t="shared" si="57"/>
        <v>0</v>
      </c>
      <c r="F290" s="16" t="e">
        <f t="shared" ca="1" si="9"/>
        <v>#REF!</v>
      </c>
      <c r="G290" s="16" t="e">
        <f t="shared" ca="1" si="10"/>
        <v>#REF!</v>
      </c>
      <c r="H290" s="16" t="e">
        <f t="shared" ca="1" si="11"/>
        <v>#REF!</v>
      </c>
      <c r="I290" s="16" t="e">
        <f t="shared" ca="1" si="55"/>
        <v>#REF!</v>
      </c>
      <c r="J290" s="16" t="e">
        <f t="shared" ca="1" si="58"/>
        <v>#REF!</v>
      </c>
      <c r="K290" s="16" t="e">
        <f t="shared" ca="1" si="12"/>
        <v>#REF!</v>
      </c>
    </row>
    <row r="291" spans="2:11">
      <c r="B291" s="94">
        <v>43861</v>
      </c>
      <c r="C291" s="17">
        <v>0</v>
      </c>
      <c r="D291" s="420">
        <f t="shared" si="56"/>
        <v>43861</v>
      </c>
      <c r="E291" s="18">
        <f t="shared" si="57"/>
        <v>0</v>
      </c>
      <c r="F291" s="16" t="e">
        <f t="shared" ca="1" si="9"/>
        <v>#REF!</v>
      </c>
      <c r="G291" s="16" t="e">
        <f t="shared" ca="1" si="10"/>
        <v>#REF!</v>
      </c>
      <c r="H291" s="16" t="e">
        <f t="shared" ca="1" si="11"/>
        <v>#REF!</v>
      </c>
      <c r="I291" s="16" t="e">
        <f t="shared" ca="1" si="55"/>
        <v>#REF!</v>
      </c>
      <c r="J291" s="16" t="e">
        <f t="shared" ca="1" si="58"/>
        <v>#REF!</v>
      </c>
      <c r="K291" s="16" t="e">
        <f t="shared" ca="1" si="12"/>
        <v>#REF!</v>
      </c>
    </row>
    <row r="292" spans="2:11">
      <c r="B292" s="419">
        <v>43889</v>
      </c>
      <c r="C292" s="17">
        <v>0</v>
      </c>
      <c r="D292" s="420">
        <f t="shared" si="56"/>
        <v>43889</v>
      </c>
      <c r="E292" s="18">
        <f t="shared" si="57"/>
        <v>0</v>
      </c>
      <c r="F292" s="16" t="e">
        <f t="shared" ca="1" si="9"/>
        <v>#REF!</v>
      </c>
      <c r="G292" s="16" t="e">
        <f t="shared" ca="1" si="10"/>
        <v>#REF!</v>
      </c>
      <c r="H292" s="16" t="e">
        <f t="shared" ca="1" si="11"/>
        <v>#REF!</v>
      </c>
      <c r="I292" s="16" t="e">
        <f t="shared" ca="1" si="55"/>
        <v>#REF!</v>
      </c>
      <c r="J292" s="16" t="e">
        <f t="shared" ca="1" si="58"/>
        <v>#REF!</v>
      </c>
      <c r="K292" s="16" t="e">
        <f t="shared" ca="1" si="12"/>
        <v>#REF!</v>
      </c>
    </row>
    <row r="293" spans="2:11">
      <c r="B293" s="94">
        <v>43921</v>
      </c>
      <c r="C293" s="17">
        <v>0</v>
      </c>
      <c r="D293" s="420">
        <f t="shared" si="56"/>
        <v>43921</v>
      </c>
      <c r="E293" s="18">
        <f t="shared" si="57"/>
        <v>0</v>
      </c>
      <c r="F293" s="16" t="e">
        <f t="shared" ca="1" si="9"/>
        <v>#REF!</v>
      </c>
      <c r="G293" s="16" t="e">
        <f t="shared" ca="1" si="10"/>
        <v>#REF!</v>
      </c>
      <c r="H293" s="16" t="e">
        <f t="shared" ca="1" si="11"/>
        <v>#REF!</v>
      </c>
      <c r="I293" s="16" t="e">
        <f t="shared" ca="1" si="55"/>
        <v>#REF!</v>
      </c>
      <c r="J293" s="16" t="e">
        <f t="shared" ca="1" si="58"/>
        <v>#REF!</v>
      </c>
      <c r="K293" s="16" t="e">
        <f t="shared" ca="1" si="12"/>
        <v>#REF!</v>
      </c>
    </row>
    <row r="294" spans="2:11">
      <c r="B294" s="94">
        <v>43951</v>
      </c>
      <c r="C294" s="17">
        <v>0</v>
      </c>
      <c r="D294" s="420">
        <f t="shared" si="56"/>
        <v>43951</v>
      </c>
      <c r="E294" s="18">
        <f t="shared" si="57"/>
        <v>0</v>
      </c>
      <c r="F294" s="16" t="e">
        <f t="shared" ref="F294:F341" ca="1" si="59">IF($C294="","",VLOOKUP($B294,ARF,3,TRUE))</f>
        <v>#REF!</v>
      </c>
      <c r="G294" s="16" t="e">
        <f t="shared" ref="G294:G341" ca="1" si="60">IF($C294="","",VLOOKUP($B294,ARF,4,TRUE))</f>
        <v>#REF!</v>
      </c>
      <c r="H294" s="16" t="e">
        <f t="shared" ref="H294:H341" ca="1" si="61">IF($C294="","",VLOOKUP($B294,ARF,5,TRUE))</f>
        <v>#REF!</v>
      </c>
      <c r="I294" s="16" t="e">
        <f t="shared" ca="1" si="55"/>
        <v>#REF!</v>
      </c>
      <c r="J294" s="16" t="e">
        <f t="shared" ca="1" si="58"/>
        <v>#REF!</v>
      </c>
      <c r="K294" s="16" t="e">
        <f t="shared" ref="K294:K341" ca="1" si="62">IF($C294="","",VLOOKUP($B294,ARF,2,TRUE))</f>
        <v>#REF!</v>
      </c>
    </row>
    <row r="295" spans="2:11">
      <c r="B295" s="94">
        <v>43980</v>
      </c>
      <c r="C295" s="17">
        <v>0</v>
      </c>
      <c r="D295" s="420">
        <f t="shared" si="56"/>
        <v>43980</v>
      </c>
      <c r="E295" s="18">
        <f t="shared" si="57"/>
        <v>0</v>
      </c>
      <c r="F295" s="16" t="e">
        <f t="shared" ca="1" si="59"/>
        <v>#REF!</v>
      </c>
      <c r="G295" s="16" t="e">
        <f t="shared" ca="1" si="60"/>
        <v>#REF!</v>
      </c>
      <c r="H295" s="16" t="e">
        <f t="shared" ca="1" si="61"/>
        <v>#REF!</v>
      </c>
      <c r="I295" s="16" t="e">
        <f t="shared" ca="1" si="55"/>
        <v>#REF!</v>
      </c>
      <c r="J295" s="16" t="e">
        <f t="shared" ca="1" si="58"/>
        <v>#REF!</v>
      </c>
      <c r="K295" s="16" t="e">
        <f t="shared" ca="1" si="62"/>
        <v>#REF!</v>
      </c>
    </row>
    <row r="296" spans="2:11">
      <c r="B296" s="94">
        <v>44012</v>
      </c>
      <c r="C296" s="17">
        <v>0</v>
      </c>
      <c r="D296" s="420">
        <f t="shared" si="56"/>
        <v>44012</v>
      </c>
      <c r="E296" s="18">
        <f t="shared" si="57"/>
        <v>0</v>
      </c>
      <c r="F296" s="16" t="e">
        <f t="shared" ca="1" si="59"/>
        <v>#REF!</v>
      </c>
      <c r="G296" s="16" t="e">
        <f t="shared" ca="1" si="60"/>
        <v>#REF!</v>
      </c>
      <c r="H296" s="16" t="e">
        <f t="shared" ca="1" si="61"/>
        <v>#REF!</v>
      </c>
      <c r="I296" s="16" t="e">
        <f t="shared" ca="1" si="55"/>
        <v>#REF!</v>
      </c>
      <c r="J296" s="16" t="e">
        <f t="shared" ca="1" si="58"/>
        <v>#REF!</v>
      </c>
      <c r="K296" s="16" t="e">
        <f t="shared" ca="1" si="62"/>
        <v>#REF!</v>
      </c>
    </row>
    <row r="297" spans="2:11">
      <c r="B297" s="94">
        <v>44043</v>
      </c>
      <c r="C297" s="17">
        <v>0</v>
      </c>
      <c r="D297" s="420">
        <f t="shared" si="56"/>
        <v>44043</v>
      </c>
      <c r="E297" s="18">
        <f t="shared" si="57"/>
        <v>0</v>
      </c>
      <c r="F297" s="16" t="e">
        <f t="shared" ca="1" si="59"/>
        <v>#REF!</v>
      </c>
      <c r="G297" s="16" t="e">
        <f t="shared" ca="1" si="60"/>
        <v>#REF!</v>
      </c>
      <c r="H297" s="16" t="e">
        <f t="shared" ca="1" si="61"/>
        <v>#REF!</v>
      </c>
      <c r="I297" s="16" t="e">
        <f t="shared" ca="1" si="55"/>
        <v>#REF!</v>
      </c>
      <c r="J297" s="16" t="e">
        <f t="shared" ca="1" si="58"/>
        <v>#REF!</v>
      </c>
      <c r="K297" s="16" t="e">
        <f t="shared" ca="1" si="62"/>
        <v>#REF!</v>
      </c>
    </row>
    <row r="298" spans="2:11">
      <c r="B298" s="94">
        <v>44074</v>
      </c>
      <c r="C298" s="17">
        <v>0</v>
      </c>
      <c r="D298" s="420">
        <f t="shared" si="56"/>
        <v>44074</v>
      </c>
      <c r="E298" s="18">
        <f t="shared" si="57"/>
        <v>0</v>
      </c>
      <c r="F298" s="16" t="e">
        <f t="shared" ca="1" si="59"/>
        <v>#REF!</v>
      </c>
      <c r="G298" s="16" t="e">
        <f t="shared" ca="1" si="60"/>
        <v>#REF!</v>
      </c>
      <c r="H298" s="16" t="e">
        <f t="shared" ca="1" si="61"/>
        <v>#REF!</v>
      </c>
      <c r="I298" s="16" t="e">
        <f t="shared" ca="1" si="55"/>
        <v>#REF!</v>
      </c>
      <c r="J298" s="16" t="e">
        <f t="shared" ca="1" si="58"/>
        <v>#REF!</v>
      </c>
      <c r="K298" s="16" t="e">
        <f t="shared" ca="1" si="62"/>
        <v>#REF!</v>
      </c>
    </row>
    <row r="299" spans="2:11">
      <c r="B299" s="94">
        <v>44104</v>
      </c>
      <c r="C299" s="17">
        <v>0</v>
      </c>
      <c r="D299" s="420">
        <f t="shared" si="56"/>
        <v>44104</v>
      </c>
      <c r="E299" s="18">
        <f t="shared" si="57"/>
        <v>0</v>
      </c>
      <c r="F299" s="16" t="e">
        <f t="shared" ca="1" si="59"/>
        <v>#REF!</v>
      </c>
      <c r="G299" s="16" t="e">
        <f t="shared" ca="1" si="60"/>
        <v>#REF!</v>
      </c>
      <c r="H299" s="16" t="e">
        <f t="shared" ca="1" si="61"/>
        <v>#REF!</v>
      </c>
      <c r="I299" s="16" t="e">
        <f t="shared" ca="1" si="55"/>
        <v>#REF!</v>
      </c>
      <c r="J299" s="16" t="e">
        <f t="shared" ca="1" si="58"/>
        <v>#REF!</v>
      </c>
      <c r="K299" s="16" t="e">
        <f t="shared" ca="1" si="62"/>
        <v>#REF!</v>
      </c>
    </row>
    <row r="300" spans="2:11">
      <c r="B300" s="94">
        <v>44134</v>
      </c>
      <c r="C300" s="17">
        <v>0</v>
      </c>
      <c r="D300" s="420">
        <f t="shared" si="56"/>
        <v>44134</v>
      </c>
      <c r="E300" s="18">
        <f t="shared" si="57"/>
        <v>0</v>
      </c>
      <c r="F300" s="16" t="e">
        <f t="shared" ca="1" si="59"/>
        <v>#REF!</v>
      </c>
      <c r="G300" s="16" t="e">
        <f t="shared" ca="1" si="60"/>
        <v>#REF!</v>
      </c>
      <c r="H300" s="16" t="e">
        <f t="shared" ca="1" si="61"/>
        <v>#REF!</v>
      </c>
      <c r="I300" s="16" t="e">
        <f t="shared" ca="1" si="55"/>
        <v>#REF!</v>
      </c>
      <c r="J300" s="16" t="e">
        <f t="shared" ca="1" si="58"/>
        <v>#REF!</v>
      </c>
      <c r="K300" s="16" t="e">
        <f t="shared" ca="1" si="62"/>
        <v>#REF!</v>
      </c>
    </row>
    <row r="301" spans="2:11">
      <c r="B301" s="94">
        <v>44165</v>
      </c>
      <c r="C301" s="17">
        <v>0</v>
      </c>
      <c r="D301" s="420">
        <f t="shared" si="56"/>
        <v>44165</v>
      </c>
      <c r="E301" s="18">
        <f t="shared" si="57"/>
        <v>0</v>
      </c>
      <c r="F301" s="16" t="e">
        <f t="shared" ca="1" si="59"/>
        <v>#REF!</v>
      </c>
      <c r="G301" s="16" t="e">
        <f t="shared" ca="1" si="60"/>
        <v>#REF!</v>
      </c>
      <c r="H301" s="16" t="e">
        <f t="shared" ca="1" si="61"/>
        <v>#REF!</v>
      </c>
      <c r="I301" s="16" t="e">
        <f t="shared" ca="1" si="55"/>
        <v>#REF!</v>
      </c>
      <c r="J301" s="16" t="e">
        <f t="shared" ca="1" si="58"/>
        <v>#REF!</v>
      </c>
      <c r="K301" s="16" t="e">
        <f t="shared" ca="1" si="62"/>
        <v>#REF!</v>
      </c>
    </row>
    <row r="302" spans="2:11">
      <c r="B302" s="94">
        <v>44196</v>
      </c>
      <c r="C302" s="17">
        <v>0</v>
      </c>
      <c r="D302" s="420">
        <f t="shared" si="56"/>
        <v>44196</v>
      </c>
      <c r="E302" s="18">
        <f t="shared" si="57"/>
        <v>0</v>
      </c>
      <c r="F302" s="16" t="e">
        <f t="shared" ca="1" si="59"/>
        <v>#REF!</v>
      </c>
      <c r="G302" s="16" t="e">
        <f t="shared" ca="1" si="60"/>
        <v>#REF!</v>
      </c>
      <c r="H302" s="16" t="e">
        <f t="shared" ca="1" si="61"/>
        <v>#REF!</v>
      </c>
      <c r="I302" s="16" t="e">
        <f t="shared" ca="1" si="55"/>
        <v>#REF!</v>
      </c>
      <c r="J302" s="16" t="e">
        <f t="shared" ca="1" si="58"/>
        <v>#REF!</v>
      </c>
      <c r="K302" s="16" t="e">
        <f t="shared" ca="1" si="62"/>
        <v>#REF!</v>
      </c>
    </row>
    <row r="303" spans="2:11">
      <c r="B303" s="94">
        <v>44225</v>
      </c>
      <c r="C303" s="17">
        <v>0</v>
      </c>
      <c r="D303" s="420">
        <f t="shared" si="56"/>
        <v>44225</v>
      </c>
      <c r="E303" s="18">
        <f t="shared" si="57"/>
        <v>0</v>
      </c>
      <c r="F303" s="16" t="e">
        <f t="shared" ca="1" si="59"/>
        <v>#REF!</v>
      </c>
      <c r="G303" s="16" t="e">
        <f t="shared" ca="1" si="60"/>
        <v>#REF!</v>
      </c>
      <c r="H303" s="16" t="e">
        <f t="shared" ca="1" si="61"/>
        <v>#REF!</v>
      </c>
      <c r="I303" s="16" t="e">
        <f t="shared" ca="1" si="55"/>
        <v>#REF!</v>
      </c>
      <c r="J303" s="16" t="e">
        <f t="shared" ca="1" si="58"/>
        <v>#REF!</v>
      </c>
      <c r="K303" s="16" t="e">
        <f t="shared" ca="1" si="62"/>
        <v>#REF!</v>
      </c>
    </row>
    <row r="304" spans="2:11">
      <c r="B304" s="94">
        <v>44253</v>
      </c>
      <c r="C304" s="17">
        <v>0</v>
      </c>
      <c r="D304" s="420">
        <f t="shared" si="56"/>
        <v>44253</v>
      </c>
      <c r="E304" s="18">
        <f t="shared" si="57"/>
        <v>0</v>
      </c>
      <c r="F304" s="16" t="e">
        <f t="shared" ca="1" si="59"/>
        <v>#REF!</v>
      </c>
      <c r="G304" s="16" t="e">
        <f t="shared" ca="1" si="60"/>
        <v>#REF!</v>
      </c>
      <c r="H304" s="16" t="e">
        <f t="shared" ca="1" si="61"/>
        <v>#REF!</v>
      </c>
      <c r="I304" s="16" t="e">
        <f t="shared" ca="1" si="55"/>
        <v>#REF!</v>
      </c>
      <c r="J304" s="16" t="e">
        <f t="shared" ca="1" si="58"/>
        <v>#REF!</v>
      </c>
      <c r="K304" s="16" t="e">
        <f t="shared" ca="1" si="62"/>
        <v>#REF!</v>
      </c>
    </row>
    <row r="305" spans="2:11">
      <c r="B305" s="94">
        <v>44286</v>
      </c>
      <c r="C305" s="17">
        <v>0</v>
      </c>
      <c r="D305" s="420">
        <f t="shared" si="56"/>
        <v>44286</v>
      </c>
      <c r="E305" s="18">
        <f t="shared" si="57"/>
        <v>0</v>
      </c>
      <c r="F305" s="16" t="e">
        <f t="shared" ca="1" si="59"/>
        <v>#REF!</v>
      </c>
      <c r="G305" s="16" t="e">
        <f t="shared" ca="1" si="60"/>
        <v>#REF!</v>
      </c>
      <c r="H305" s="16" t="e">
        <f t="shared" ca="1" si="61"/>
        <v>#REF!</v>
      </c>
      <c r="I305" s="16" t="e">
        <f t="shared" ca="1" si="55"/>
        <v>#REF!</v>
      </c>
      <c r="J305" s="16" t="e">
        <f t="shared" ca="1" si="58"/>
        <v>#REF!</v>
      </c>
      <c r="K305" s="16" t="e">
        <f t="shared" ca="1" si="62"/>
        <v>#REF!</v>
      </c>
    </row>
    <row r="306" spans="2:11">
      <c r="B306" s="94">
        <v>44316</v>
      </c>
      <c r="C306" s="17">
        <v>0</v>
      </c>
      <c r="D306" s="420">
        <f t="shared" si="56"/>
        <v>44316</v>
      </c>
      <c r="E306" s="18">
        <f t="shared" si="57"/>
        <v>0</v>
      </c>
      <c r="F306" s="16" t="e">
        <f t="shared" ca="1" si="59"/>
        <v>#REF!</v>
      </c>
      <c r="G306" s="16" t="e">
        <f t="shared" ca="1" si="60"/>
        <v>#REF!</v>
      </c>
      <c r="H306" s="16" t="e">
        <f t="shared" ca="1" si="61"/>
        <v>#REF!</v>
      </c>
      <c r="I306" s="16" t="e">
        <f t="shared" ca="1" si="55"/>
        <v>#REF!</v>
      </c>
      <c r="J306" s="16" t="e">
        <f t="shared" ca="1" si="58"/>
        <v>#REF!</v>
      </c>
      <c r="K306" s="16" t="e">
        <f t="shared" ca="1" si="62"/>
        <v>#REF!</v>
      </c>
    </row>
    <row r="307" spans="2:11">
      <c r="B307" s="94">
        <v>44347</v>
      </c>
      <c r="C307" s="17">
        <v>0</v>
      </c>
      <c r="D307" s="420">
        <f t="shared" si="56"/>
        <v>44347</v>
      </c>
      <c r="E307" s="18">
        <f t="shared" si="57"/>
        <v>0</v>
      </c>
      <c r="F307" s="16" t="e">
        <f t="shared" ca="1" si="59"/>
        <v>#REF!</v>
      </c>
      <c r="G307" s="16" t="e">
        <f t="shared" ca="1" si="60"/>
        <v>#REF!</v>
      </c>
      <c r="H307" s="16" t="e">
        <f t="shared" ca="1" si="61"/>
        <v>#REF!</v>
      </c>
      <c r="I307" s="16" t="e">
        <f t="shared" ca="1" si="55"/>
        <v>#REF!</v>
      </c>
      <c r="J307" s="16" t="e">
        <f t="shared" ca="1" si="58"/>
        <v>#REF!</v>
      </c>
      <c r="K307" s="16" t="e">
        <f t="shared" ca="1" si="62"/>
        <v>#REF!</v>
      </c>
    </row>
    <row r="308" spans="2:11">
      <c r="B308" s="94">
        <v>44377</v>
      </c>
      <c r="C308" s="17">
        <v>0</v>
      </c>
      <c r="D308" s="420">
        <f t="shared" si="56"/>
        <v>44377</v>
      </c>
      <c r="E308" s="18">
        <f t="shared" si="57"/>
        <v>0</v>
      </c>
      <c r="F308" s="16" t="e">
        <f t="shared" ca="1" si="59"/>
        <v>#REF!</v>
      </c>
      <c r="G308" s="16" t="e">
        <f t="shared" ca="1" si="60"/>
        <v>#REF!</v>
      </c>
      <c r="H308" s="16" t="e">
        <f t="shared" ca="1" si="61"/>
        <v>#REF!</v>
      </c>
      <c r="I308" s="16" t="e">
        <f t="shared" ca="1" si="55"/>
        <v>#REF!</v>
      </c>
      <c r="J308" s="16" t="e">
        <f t="shared" ca="1" si="58"/>
        <v>#REF!</v>
      </c>
      <c r="K308" s="16" t="e">
        <f t="shared" ca="1" si="62"/>
        <v>#REF!</v>
      </c>
    </row>
    <row r="309" spans="2:11">
      <c r="B309" s="94" t="e">
        <f>#REF!</f>
        <v>#REF!</v>
      </c>
      <c r="C309" s="17">
        <v>0</v>
      </c>
      <c r="D309" s="420" t="e">
        <f t="shared" si="56"/>
        <v>#REF!</v>
      </c>
      <c r="E309" s="18">
        <f t="shared" si="57"/>
        <v>0</v>
      </c>
      <c r="F309" s="16" t="e">
        <f t="shared" ca="1" si="59"/>
        <v>#REF!</v>
      </c>
      <c r="G309" s="16" t="e">
        <f t="shared" ca="1" si="60"/>
        <v>#REF!</v>
      </c>
      <c r="H309" s="16" t="e">
        <f t="shared" ca="1" si="61"/>
        <v>#REF!</v>
      </c>
      <c r="I309" s="16" t="e">
        <f t="shared" ca="1" si="55"/>
        <v>#REF!</v>
      </c>
      <c r="J309" s="16" t="e">
        <f t="shared" ca="1" si="58"/>
        <v>#REF!</v>
      </c>
      <c r="K309" s="16" t="e">
        <f t="shared" ca="1" si="62"/>
        <v>#REF!</v>
      </c>
    </row>
    <row r="310" spans="2:11">
      <c r="B310" s="94">
        <v>44439</v>
      </c>
      <c r="C310" s="17">
        <v>0</v>
      </c>
      <c r="D310" s="420">
        <f t="shared" si="56"/>
        <v>44439</v>
      </c>
      <c r="E310" s="18">
        <f t="shared" si="57"/>
        <v>0</v>
      </c>
      <c r="F310" s="16" t="e">
        <f t="shared" ca="1" si="59"/>
        <v>#REF!</v>
      </c>
      <c r="G310" s="16" t="e">
        <f t="shared" ca="1" si="60"/>
        <v>#REF!</v>
      </c>
      <c r="H310" s="16" t="e">
        <f t="shared" ca="1" si="61"/>
        <v>#REF!</v>
      </c>
      <c r="I310" s="16" t="e">
        <f t="shared" ref="I310:I333" ca="1" si="63">SUM(F299:F310)/12</f>
        <v>#REF!</v>
      </c>
      <c r="J310" s="16" t="e">
        <f t="shared" ca="1" si="58"/>
        <v>#REF!</v>
      </c>
      <c r="K310" s="16" t="e">
        <f t="shared" ca="1" si="62"/>
        <v>#REF!</v>
      </c>
    </row>
    <row r="311" spans="2:11">
      <c r="B311" s="94">
        <v>44469</v>
      </c>
      <c r="C311" s="17">
        <v>0</v>
      </c>
      <c r="D311" s="420">
        <f t="shared" ref="D311:D338" si="64">+B311</f>
        <v>44469</v>
      </c>
      <c r="E311" s="18">
        <f t="shared" ref="E311:E329" si="65">IF($C311="","",C311/1000000000)</f>
        <v>0</v>
      </c>
      <c r="F311" s="16" t="e">
        <f t="shared" ca="1" si="59"/>
        <v>#REF!</v>
      </c>
      <c r="G311" s="16" t="e">
        <f t="shared" ca="1" si="60"/>
        <v>#REF!</v>
      </c>
      <c r="H311" s="16" t="e">
        <f t="shared" ca="1" si="61"/>
        <v>#REF!</v>
      </c>
      <c r="I311" s="16" t="e">
        <f t="shared" ca="1" si="63"/>
        <v>#REF!</v>
      </c>
      <c r="J311" s="16" t="e">
        <f t="shared" ref="J311:J333" ca="1" si="66">SUM(G300:G311)/12</f>
        <v>#REF!</v>
      </c>
      <c r="K311" s="16" t="e">
        <f t="shared" ca="1" si="62"/>
        <v>#REF!</v>
      </c>
    </row>
    <row r="312" spans="2:11">
      <c r="B312" s="94">
        <v>44498</v>
      </c>
      <c r="C312" s="17">
        <v>0</v>
      </c>
      <c r="D312" s="420">
        <f t="shared" si="64"/>
        <v>44498</v>
      </c>
      <c r="E312" s="18">
        <f t="shared" si="65"/>
        <v>0</v>
      </c>
      <c r="F312" s="16" t="e">
        <f t="shared" ca="1" si="59"/>
        <v>#REF!</v>
      </c>
      <c r="G312" s="16" t="e">
        <f t="shared" ca="1" si="60"/>
        <v>#REF!</v>
      </c>
      <c r="H312" s="16" t="e">
        <f t="shared" ca="1" si="61"/>
        <v>#REF!</v>
      </c>
      <c r="I312" s="16" t="e">
        <f t="shared" ca="1" si="63"/>
        <v>#REF!</v>
      </c>
      <c r="J312" s="16" t="e">
        <f t="shared" ca="1" si="66"/>
        <v>#REF!</v>
      </c>
      <c r="K312" s="16" t="e">
        <f t="shared" ca="1" si="62"/>
        <v>#REF!</v>
      </c>
    </row>
    <row r="313" spans="2:11">
      <c r="B313" s="94">
        <v>44530</v>
      </c>
      <c r="C313" s="17">
        <v>0</v>
      </c>
      <c r="D313" s="420">
        <f t="shared" si="64"/>
        <v>44530</v>
      </c>
      <c r="E313" s="18">
        <f t="shared" si="65"/>
        <v>0</v>
      </c>
      <c r="F313" s="16" t="e">
        <f t="shared" ca="1" si="59"/>
        <v>#REF!</v>
      </c>
      <c r="G313" s="16" t="e">
        <f t="shared" ca="1" si="60"/>
        <v>#REF!</v>
      </c>
      <c r="H313" s="16" t="e">
        <f t="shared" ca="1" si="61"/>
        <v>#REF!</v>
      </c>
      <c r="I313" s="16" t="e">
        <f t="shared" ca="1" si="63"/>
        <v>#REF!</v>
      </c>
      <c r="J313" s="16" t="e">
        <f t="shared" ca="1" si="66"/>
        <v>#REF!</v>
      </c>
      <c r="K313" s="16" t="e">
        <f t="shared" ca="1" si="62"/>
        <v>#REF!</v>
      </c>
    </row>
    <row r="314" spans="2:11">
      <c r="B314" s="94">
        <v>44561</v>
      </c>
      <c r="C314" s="17">
        <v>0</v>
      </c>
      <c r="D314" s="420">
        <f t="shared" si="64"/>
        <v>44561</v>
      </c>
      <c r="E314" s="18">
        <f t="shared" si="65"/>
        <v>0</v>
      </c>
      <c r="F314" s="16" t="e">
        <f t="shared" ca="1" si="59"/>
        <v>#REF!</v>
      </c>
      <c r="G314" s="16" t="e">
        <f t="shared" ca="1" si="60"/>
        <v>#REF!</v>
      </c>
      <c r="H314" s="16" t="e">
        <f t="shared" ca="1" si="61"/>
        <v>#REF!</v>
      </c>
      <c r="I314" s="16" t="e">
        <f t="shared" ca="1" si="63"/>
        <v>#REF!</v>
      </c>
      <c r="J314" s="16" t="e">
        <f t="shared" ca="1" si="66"/>
        <v>#REF!</v>
      </c>
      <c r="K314" s="16" t="e">
        <f t="shared" ca="1" si="62"/>
        <v>#REF!</v>
      </c>
    </row>
    <row r="315" spans="2:11">
      <c r="B315" s="94">
        <v>44592</v>
      </c>
      <c r="C315" s="17">
        <v>0</v>
      </c>
      <c r="D315" s="420">
        <f t="shared" si="64"/>
        <v>44592</v>
      </c>
      <c r="E315" s="18">
        <f t="shared" si="65"/>
        <v>0</v>
      </c>
      <c r="F315" s="16" t="e">
        <f t="shared" ca="1" si="59"/>
        <v>#REF!</v>
      </c>
      <c r="G315" s="16" t="e">
        <f t="shared" ca="1" si="60"/>
        <v>#REF!</v>
      </c>
      <c r="H315" s="16" t="e">
        <f t="shared" ca="1" si="61"/>
        <v>#REF!</v>
      </c>
      <c r="I315" s="16" t="e">
        <f t="shared" ca="1" si="63"/>
        <v>#REF!</v>
      </c>
      <c r="J315" s="16" t="e">
        <f t="shared" ca="1" si="66"/>
        <v>#REF!</v>
      </c>
      <c r="K315" s="16" t="e">
        <f t="shared" ca="1" si="62"/>
        <v>#REF!</v>
      </c>
    </row>
    <row r="316" spans="2:11">
      <c r="B316" s="94">
        <v>44620</v>
      </c>
      <c r="C316" s="17">
        <v>0</v>
      </c>
      <c r="D316" s="420">
        <f t="shared" si="64"/>
        <v>44620</v>
      </c>
      <c r="E316" s="18">
        <f t="shared" si="65"/>
        <v>0</v>
      </c>
      <c r="F316" s="16" t="e">
        <f t="shared" ca="1" si="59"/>
        <v>#REF!</v>
      </c>
      <c r="G316" s="16" t="e">
        <f t="shared" ca="1" si="60"/>
        <v>#REF!</v>
      </c>
      <c r="H316" s="16" t="e">
        <f t="shared" ca="1" si="61"/>
        <v>#REF!</v>
      </c>
      <c r="I316" s="16" t="e">
        <f t="shared" ca="1" si="63"/>
        <v>#REF!</v>
      </c>
      <c r="J316" s="16" t="e">
        <f t="shared" ca="1" si="66"/>
        <v>#REF!</v>
      </c>
      <c r="K316" s="16" t="e">
        <f t="shared" ca="1" si="62"/>
        <v>#REF!</v>
      </c>
    </row>
    <row r="317" spans="2:11">
      <c r="B317" s="94">
        <v>44651</v>
      </c>
      <c r="C317" s="17">
        <v>0</v>
      </c>
      <c r="D317" s="420">
        <f t="shared" si="64"/>
        <v>44651</v>
      </c>
      <c r="E317" s="18">
        <f t="shared" si="65"/>
        <v>0</v>
      </c>
      <c r="F317" s="16" t="e">
        <f t="shared" ca="1" si="59"/>
        <v>#REF!</v>
      </c>
      <c r="G317" s="16" t="e">
        <f t="shared" ca="1" si="60"/>
        <v>#REF!</v>
      </c>
      <c r="H317" s="16" t="e">
        <f t="shared" ca="1" si="61"/>
        <v>#REF!</v>
      </c>
      <c r="I317" s="16" t="e">
        <f t="shared" ca="1" si="63"/>
        <v>#REF!</v>
      </c>
      <c r="J317" s="16" t="e">
        <f t="shared" ca="1" si="66"/>
        <v>#REF!</v>
      </c>
      <c r="K317" s="16" t="e">
        <f t="shared" ca="1" si="62"/>
        <v>#REF!</v>
      </c>
    </row>
    <row r="318" spans="2:11">
      <c r="B318" s="94">
        <v>44680</v>
      </c>
      <c r="C318" s="17">
        <v>0</v>
      </c>
      <c r="D318" s="420">
        <f t="shared" si="64"/>
        <v>44680</v>
      </c>
      <c r="E318" s="18">
        <f t="shared" si="65"/>
        <v>0</v>
      </c>
      <c r="F318" s="16" t="e">
        <f t="shared" ca="1" si="59"/>
        <v>#REF!</v>
      </c>
      <c r="G318" s="16" t="e">
        <f t="shared" ca="1" si="60"/>
        <v>#REF!</v>
      </c>
      <c r="H318" s="16" t="e">
        <f t="shared" ca="1" si="61"/>
        <v>#REF!</v>
      </c>
      <c r="I318" s="16" t="e">
        <f t="shared" ca="1" si="63"/>
        <v>#REF!</v>
      </c>
      <c r="J318" s="16" t="e">
        <f t="shared" ca="1" si="66"/>
        <v>#REF!</v>
      </c>
      <c r="K318" s="16" t="e">
        <f t="shared" ca="1" si="62"/>
        <v>#REF!</v>
      </c>
    </row>
    <row r="319" spans="2:11">
      <c r="B319" s="94">
        <v>44712</v>
      </c>
      <c r="C319" s="17">
        <v>0</v>
      </c>
      <c r="D319" s="420">
        <f t="shared" si="64"/>
        <v>44712</v>
      </c>
      <c r="E319" s="18">
        <f t="shared" si="65"/>
        <v>0</v>
      </c>
      <c r="F319" s="16" t="e">
        <f t="shared" ca="1" si="59"/>
        <v>#REF!</v>
      </c>
      <c r="G319" s="16" t="e">
        <f t="shared" ca="1" si="60"/>
        <v>#REF!</v>
      </c>
      <c r="H319" s="16" t="e">
        <f t="shared" ca="1" si="61"/>
        <v>#REF!</v>
      </c>
      <c r="I319" s="16" t="e">
        <f t="shared" ca="1" si="63"/>
        <v>#REF!</v>
      </c>
      <c r="J319" s="16" t="e">
        <f t="shared" ca="1" si="66"/>
        <v>#REF!</v>
      </c>
      <c r="K319" s="16" t="e">
        <f t="shared" ca="1" si="62"/>
        <v>#REF!</v>
      </c>
    </row>
    <row r="320" spans="2:11">
      <c r="B320" s="94">
        <v>44742</v>
      </c>
      <c r="C320" s="17">
        <v>0</v>
      </c>
      <c r="D320" s="420">
        <f t="shared" si="64"/>
        <v>44742</v>
      </c>
      <c r="E320" s="18">
        <f t="shared" si="65"/>
        <v>0</v>
      </c>
      <c r="F320" s="16" t="e">
        <f t="shared" ca="1" si="59"/>
        <v>#REF!</v>
      </c>
      <c r="G320" s="16" t="e">
        <f t="shared" ca="1" si="60"/>
        <v>#REF!</v>
      </c>
      <c r="H320" s="16" t="e">
        <f t="shared" ca="1" si="61"/>
        <v>#REF!</v>
      </c>
      <c r="I320" s="16" t="e">
        <f t="shared" ca="1" si="63"/>
        <v>#REF!</v>
      </c>
      <c r="J320" s="16" t="e">
        <f t="shared" ca="1" si="66"/>
        <v>#REF!</v>
      </c>
      <c r="K320" s="16" t="e">
        <f t="shared" ca="1" si="62"/>
        <v>#REF!</v>
      </c>
    </row>
    <row r="321" spans="2:11">
      <c r="B321" s="94">
        <v>44771</v>
      </c>
      <c r="C321" s="17">
        <v>0</v>
      </c>
      <c r="D321" s="420">
        <f t="shared" si="64"/>
        <v>44771</v>
      </c>
      <c r="E321" s="18">
        <f t="shared" si="65"/>
        <v>0</v>
      </c>
      <c r="F321" s="16" t="e">
        <f t="shared" ca="1" si="59"/>
        <v>#REF!</v>
      </c>
      <c r="G321" s="16" t="e">
        <f t="shared" ca="1" si="60"/>
        <v>#REF!</v>
      </c>
      <c r="H321" s="16" t="e">
        <f t="shared" ca="1" si="61"/>
        <v>#REF!</v>
      </c>
      <c r="I321" s="16" t="e">
        <f t="shared" ca="1" si="63"/>
        <v>#REF!</v>
      </c>
      <c r="J321" s="16" t="e">
        <f t="shared" ca="1" si="66"/>
        <v>#REF!</v>
      </c>
      <c r="K321" s="16" t="e">
        <f t="shared" ca="1" si="62"/>
        <v>#REF!</v>
      </c>
    </row>
    <row r="322" spans="2:11">
      <c r="B322" s="94">
        <v>44804</v>
      </c>
      <c r="C322" s="17">
        <v>0</v>
      </c>
      <c r="D322" s="420">
        <f t="shared" si="64"/>
        <v>44804</v>
      </c>
      <c r="E322" s="18">
        <f t="shared" si="65"/>
        <v>0</v>
      </c>
      <c r="F322" s="16" t="e">
        <f t="shared" ca="1" si="59"/>
        <v>#REF!</v>
      </c>
      <c r="G322" s="16" t="e">
        <f t="shared" ca="1" si="60"/>
        <v>#REF!</v>
      </c>
      <c r="H322" s="16" t="e">
        <f t="shared" ca="1" si="61"/>
        <v>#REF!</v>
      </c>
      <c r="I322" s="16" t="e">
        <f t="shared" ca="1" si="63"/>
        <v>#REF!</v>
      </c>
      <c r="J322" s="16" t="e">
        <f t="shared" ca="1" si="66"/>
        <v>#REF!</v>
      </c>
      <c r="K322" s="16" t="e">
        <f t="shared" ca="1" si="62"/>
        <v>#REF!</v>
      </c>
    </row>
    <row r="323" spans="2:11">
      <c r="B323" s="94">
        <v>44834</v>
      </c>
      <c r="C323" s="17">
        <v>0</v>
      </c>
      <c r="D323" s="420">
        <f t="shared" si="64"/>
        <v>44834</v>
      </c>
      <c r="E323" s="18">
        <f t="shared" si="65"/>
        <v>0</v>
      </c>
      <c r="F323" s="16" t="e">
        <f t="shared" ca="1" si="59"/>
        <v>#REF!</v>
      </c>
      <c r="G323" s="16" t="e">
        <f t="shared" ca="1" si="60"/>
        <v>#REF!</v>
      </c>
      <c r="H323" s="16" t="e">
        <f t="shared" ca="1" si="61"/>
        <v>#REF!</v>
      </c>
      <c r="I323" s="16" t="e">
        <f t="shared" ca="1" si="63"/>
        <v>#REF!</v>
      </c>
      <c r="J323" s="16" t="e">
        <f t="shared" ca="1" si="66"/>
        <v>#REF!</v>
      </c>
      <c r="K323" s="16" t="e">
        <f t="shared" ca="1" si="62"/>
        <v>#REF!</v>
      </c>
    </row>
    <row r="324" spans="2:11">
      <c r="B324" s="94">
        <v>44865</v>
      </c>
      <c r="C324" s="17">
        <v>0</v>
      </c>
      <c r="D324" s="420">
        <f t="shared" si="64"/>
        <v>44865</v>
      </c>
      <c r="E324" s="18">
        <f t="shared" si="65"/>
        <v>0</v>
      </c>
      <c r="F324" s="16" t="e">
        <f t="shared" ca="1" si="59"/>
        <v>#REF!</v>
      </c>
      <c r="G324" s="16" t="e">
        <f t="shared" ca="1" si="60"/>
        <v>#REF!</v>
      </c>
      <c r="H324" s="16" t="e">
        <f t="shared" ca="1" si="61"/>
        <v>#REF!</v>
      </c>
      <c r="I324" s="16" t="e">
        <f t="shared" ca="1" si="63"/>
        <v>#REF!</v>
      </c>
      <c r="J324" s="16" t="e">
        <f t="shared" ca="1" si="66"/>
        <v>#REF!</v>
      </c>
      <c r="K324" s="16" t="e">
        <f t="shared" ca="1" si="62"/>
        <v>#REF!</v>
      </c>
    </row>
    <row r="325" spans="2:11">
      <c r="B325" s="94">
        <v>44895</v>
      </c>
      <c r="C325" s="17">
        <v>0</v>
      </c>
      <c r="D325" s="420">
        <f t="shared" si="64"/>
        <v>44895</v>
      </c>
      <c r="E325" s="18">
        <f t="shared" si="65"/>
        <v>0</v>
      </c>
      <c r="F325" s="16" t="e">
        <f t="shared" ca="1" si="59"/>
        <v>#REF!</v>
      </c>
      <c r="G325" s="16" t="e">
        <f t="shared" ca="1" si="60"/>
        <v>#REF!</v>
      </c>
      <c r="H325" s="16" t="e">
        <f t="shared" ca="1" si="61"/>
        <v>#REF!</v>
      </c>
      <c r="I325" s="16" t="e">
        <f t="shared" ca="1" si="63"/>
        <v>#REF!</v>
      </c>
      <c r="J325" s="16" t="e">
        <f t="shared" ca="1" si="66"/>
        <v>#REF!</v>
      </c>
      <c r="K325" s="16" t="e">
        <f t="shared" ca="1" si="62"/>
        <v>#REF!</v>
      </c>
    </row>
    <row r="326" spans="2:11">
      <c r="B326" s="94">
        <v>44925</v>
      </c>
      <c r="C326" s="17">
        <v>0</v>
      </c>
      <c r="D326" s="420">
        <f t="shared" si="64"/>
        <v>44925</v>
      </c>
      <c r="E326" s="18">
        <f t="shared" si="65"/>
        <v>0</v>
      </c>
      <c r="F326" s="16" t="e">
        <f t="shared" ca="1" si="59"/>
        <v>#REF!</v>
      </c>
      <c r="G326" s="16" t="e">
        <f t="shared" ca="1" si="60"/>
        <v>#REF!</v>
      </c>
      <c r="H326" s="16" t="e">
        <f t="shared" ca="1" si="61"/>
        <v>#REF!</v>
      </c>
      <c r="I326" s="16" t="e">
        <f t="shared" ca="1" si="63"/>
        <v>#REF!</v>
      </c>
      <c r="J326" s="16" t="e">
        <f t="shared" ca="1" si="66"/>
        <v>#REF!</v>
      </c>
      <c r="K326" s="16" t="e">
        <f t="shared" ca="1" si="62"/>
        <v>#REF!</v>
      </c>
    </row>
    <row r="327" spans="2:11">
      <c r="B327" s="94">
        <v>44957</v>
      </c>
      <c r="C327" s="17">
        <v>0</v>
      </c>
      <c r="D327" s="420">
        <f t="shared" si="64"/>
        <v>44957</v>
      </c>
      <c r="E327" s="18">
        <f t="shared" si="65"/>
        <v>0</v>
      </c>
      <c r="F327" s="16" t="e">
        <f t="shared" ca="1" si="59"/>
        <v>#REF!</v>
      </c>
      <c r="G327" s="16" t="e">
        <f t="shared" ca="1" si="60"/>
        <v>#REF!</v>
      </c>
      <c r="H327" s="16" t="e">
        <f t="shared" ca="1" si="61"/>
        <v>#REF!</v>
      </c>
      <c r="I327" s="16" t="e">
        <f t="shared" ca="1" si="63"/>
        <v>#REF!</v>
      </c>
      <c r="J327" s="16" t="e">
        <f t="shared" ca="1" si="66"/>
        <v>#REF!</v>
      </c>
      <c r="K327" s="16" t="e">
        <f t="shared" ca="1" si="62"/>
        <v>#REF!</v>
      </c>
    </row>
    <row r="328" spans="2:11">
      <c r="B328" s="94">
        <v>44985</v>
      </c>
      <c r="C328" s="17">
        <v>0</v>
      </c>
      <c r="D328" s="420">
        <f t="shared" si="64"/>
        <v>44985</v>
      </c>
      <c r="E328" s="18">
        <f t="shared" si="65"/>
        <v>0</v>
      </c>
      <c r="F328" s="16" t="e">
        <f t="shared" ca="1" si="59"/>
        <v>#REF!</v>
      </c>
      <c r="G328" s="16" t="e">
        <f t="shared" ca="1" si="60"/>
        <v>#REF!</v>
      </c>
      <c r="H328" s="16" t="e">
        <f t="shared" ca="1" si="61"/>
        <v>#REF!</v>
      </c>
      <c r="I328" s="16" t="e">
        <f t="shared" ca="1" si="63"/>
        <v>#REF!</v>
      </c>
      <c r="J328" s="16" t="e">
        <f t="shared" ca="1" si="66"/>
        <v>#REF!</v>
      </c>
      <c r="K328" s="16" t="e">
        <f t="shared" ca="1" si="62"/>
        <v>#REF!</v>
      </c>
    </row>
    <row r="329" spans="2:11">
      <c r="B329" s="94">
        <v>45016</v>
      </c>
      <c r="C329" s="17">
        <v>0</v>
      </c>
      <c r="D329" s="420">
        <f t="shared" si="64"/>
        <v>45016</v>
      </c>
      <c r="E329" s="18">
        <f t="shared" si="65"/>
        <v>0</v>
      </c>
      <c r="F329" s="16" t="e">
        <f t="shared" ca="1" si="59"/>
        <v>#REF!</v>
      </c>
      <c r="G329" s="16" t="e">
        <f t="shared" ca="1" si="60"/>
        <v>#REF!</v>
      </c>
      <c r="H329" s="16" t="e">
        <f t="shared" ca="1" si="61"/>
        <v>#REF!</v>
      </c>
      <c r="I329" s="16" t="e">
        <f t="shared" ca="1" si="63"/>
        <v>#REF!</v>
      </c>
      <c r="J329" s="16" t="e">
        <f t="shared" ca="1" si="66"/>
        <v>#REF!</v>
      </c>
      <c r="K329" s="16" t="e">
        <f t="shared" ca="1" si="62"/>
        <v>#REF!</v>
      </c>
    </row>
    <row r="330" spans="2:11">
      <c r="B330" s="94">
        <v>45044</v>
      </c>
      <c r="C330" s="17">
        <v>0</v>
      </c>
      <c r="D330" s="420">
        <f t="shared" si="64"/>
        <v>45044</v>
      </c>
      <c r="E330" s="18">
        <f>IF($C330="","",C330/1000000000)</f>
        <v>0</v>
      </c>
      <c r="F330" s="16" t="e">
        <f t="shared" ca="1" si="59"/>
        <v>#REF!</v>
      </c>
      <c r="G330" s="16" t="e">
        <f t="shared" ca="1" si="60"/>
        <v>#REF!</v>
      </c>
      <c r="H330" s="16" t="e">
        <f t="shared" ca="1" si="61"/>
        <v>#REF!</v>
      </c>
      <c r="I330" s="16" t="e">
        <f t="shared" ca="1" si="63"/>
        <v>#REF!</v>
      </c>
      <c r="J330" s="16" t="e">
        <f t="shared" ca="1" si="66"/>
        <v>#REF!</v>
      </c>
      <c r="K330" s="16" t="e">
        <f t="shared" ca="1" si="62"/>
        <v>#REF!</v>
      </c>
    </row>
    <row r="331" spans="2:11">
      <c r="B331" s="94">
        <v>45077</v>
      </c>
      <c r="C331" s="17">
        <v>0</v>
      </c>
      <c r="D331" s="420">
        <f t="shared" si="64"/>
        <v>45077</v>
      </c>
      <c r="E331" s="18">
        <f>IF($C331="","",C331/1000000000)</f>
        <v>0</v>
      </c>
      <c r="F331" s="16" t="e">
        <f t="shared" ca="1" si="59"/>
        <v>#REF!</v>
      </c>
      <c r="G331" s="16" t="e">
        <f t="shared" ca="1" si="60"/>
        <v>#REF!</v>
      </c>
      <c r="H331" s="16" t="e">
        <f t="shared" ca="1" si="61"/>
        <v>#REF!</v>
      </c>
      <c r="I331" s="16" t="e">
        <f t="shared" ca="1" si="63"/>
        <v>#REF!</v>
      </c>
      <c r="J331" s="16" t="e">
        <f t="shared" ca="1" si="66"/>
        <v>#REF!</v>
      </c>
      <c r="K331" s="16" t="e">
        <f t="shared" ca="1" si="62"/>
        <v>#REF!</v>
      </c>
    </row>
    <row r="332" spans="2:11">
      <c r="B332" s="94">
        <v>45107</v>
      </c>
      <c r="C332" s="17">
        <v>0</v>
      </c>
      <c r="D332" s="420">
        <f t="shared" si="64"/>
        <v>45107</v>
      </c>
      <c r="E332" s="18">
        <f>IF($C332="","",C332/1000000000)</f>
        <v>0</v>
      </c>
      <c r="F332" s="16" t="e">
        <f t="shared" ca="1" si="59"/>
        <v>#REF!</v>
      </c>
      <c r="G332" s="16" t="e">
        <f t="shared" ca="1" si="60"/>
        <v>#REF!</v>
      </c>
      <c r="H332" s="16" t="e">
        <f t="shared" ca="1" si="61"/>
        <v>#REF!</v>
      </c>
      <c r="I332" s="16" t="e">
        <f t="shared" ca="1" si="63"/>
        <v>#REF!</v>
      </c>
      <c r="J332" s="16" t="e">
        <f t="shared" ca="1" si="66"/>
        <v>#REF!</v>
      </c>
      <c r="K332" s="16" t="e">
        <f t="shared" ca="1" si="62"/>
        <v>#REF!</v>
      </c>
    </row>
    <row r="333" spans="2:11">
      <c r="B333" s="94">
        <v>45138</v>
      </c>
      <c r="C333" s="17">
        <v>0</v>
      </c>
      <c r="D333" s="420">
        <f t="shared" si="64"/>
        <v>45138</v>
      </c>
      <c r="E333" s="18">
        <f>IF($C333="","",C333/1000000000)</f>
        <v>0</v>
      </c>
      <c r="F333" s="16" t="e">
        <f t="shared" ca="1" si="59"/>
        <v>#REF!</v>
      </c>
      <c r="G333" s="16" t="e">
        <f t="shared" ca="1" si="60"/>
        <v>#REF!</v>
      </c>
      <c r="H333" s="16" t="e">
        <f t="shared" ca="1" si="61"/>
        <v>#REF!</v>
      </c>
      <c r="I333" s="16" t="e">
        <f t="shared" ca="1" si="63"/>
        <v>#REF!</v>
      </c>
      <c r="J333" s="16" t="e">
        <f t="shared" ca="1" si="66"/>
        <v>#REF!</v>
      </c>
      <c r="K333" s="16" t="e">
        <f t="shared" ca="1" si="62"/>
        <v>#REF!</v>
      </c>
    </row>
    <row r="334" spans="2:11">
      <c r="B334" s="94">
        <v>45169</v>
      </c>
      <c r="C334" s="17">
        <v>0</v>
      </c>
      <c r="D334" s="420">
        <f t="shared" si="64"/>
        <v>45169</v>
      </c>
      <c r="E334" s="18">
        <f t="shared" ref="E334:E339" si="67">IF($C334="","",C334/1000000000)</f>
        <v>0</v>
      </c>
      <c r="F334" s="16" t="e">
        <f t="shared" ca="1" si="59"/>
        <v>#REF!</v>
      </c>
      <c r="G334" s="16" t="e">
        <f t="shared" ca="1" si="60"/>
        <v>#REF!</v>
      </c>
      <c r="H334" s="16" t="e">
        <f t="shared" ca="1" si="61"/>
        <v>#REF!</v>
      </c>
      <c r="I334" s="16" t="e">
        <f t="shared" ref="I334:I339" ca="1" si="68">SUM(F323:F334)/12</f>
        <v>#REF!</v>
      </c>
      <c r="J334" s="16" t="e">
        <f t="shared" ref="J334:J339" ca="1" si="69">SUM(G323:G334)/12</f>
        <v>#REF!</v>
      </c>
      <c r="K334" s="16" t="e">
        <f t="shared" ca="1" si="62"/>
        <v>#REF!</v>
      </c>
    </row>
    <row r="335" spans="2:11">
      <c r="B335" s="94">
        <v>45198</v>
      </c>
      <c r="C335" s="17">
        <v>0</v>
      </c>
      <c r="D335" s="420">
        <f t="shared" si="64"/>
        <v>45198</v>
      </c>
      <c r="E335" s="18">
        <f t="shared" si="67"/>
        <v>0</v>
      </c>
      <c r="F335" s="16" t="e">
        <f t="shared" ca="1" si="59"/>
        <v>#REF!</v>
      </c>
      <c r="G335" s="16" t="e">
        <f t="shared" ca="1" si="60"/>
        <v>#REF!</v>
      </c>
      <c r="H335" s="16" t="e">
        <f t="shared" ca="1" si="61"/>
        <v>#REF!</v>
      </c>
      <c r="I335" s="16" t="e">
        <f t="shared" ca="1" si="68"/>
        <v>#REF!</v>
      </c>
      <c r="J335" s="16" t="e">
        <f t="shared" ca="1" si="69"/>
        <v>#REF!</v>
      </c>
      <c r="K335" s="16" t="e">
        <f t="shared" ca="1" si="62"/>
        <v>#REF!</v>
      </c>
    </row>
    <row r="336" spans="2:11">
      <c r="B336" s="94">
        <v>45230</v>
      </c>
      <c r="C336" s="17">
        <v>0</v>
      </c>
      <c r="D336" s="420">
        <f t="shared" si="64"/>
        <v>45230</v>
      </c>
      <c r="E336" s="18">
        <f t="shared" si="67"/>
        <v>0</v>
      </c>
      <c r="F336" s="16" t="e">
        <f t="shared" ca="1" si="59"/>
        <v>#REF!</v>
      </c>
      <c r="G336" s="16" t="e">
        <f t="shared" ca="1" si="60"/>
        <v>#REF!</v>
      </c>
      <c r="H336" s="16" t="e">
        <f t="shared" ca="1" si="61"/>
        <v>#REF!</v>
      </c>
      <c r="I336" s="16" t="e">
        <f t="shared" ca="1" si="68"/>
        <v>#REF!</v>
      </c>
      <c r="J336" s="16" t="e">
        <f t="shared" ca="1" si="69"/>
        <v>#REF!</v>
      </c>
      <c r="K336" s="16" t="e">
        <f t="shared" ca="1" si="62"/>
        <v>#REF!</v>
      </c>
    </row>
    <row r="337" spans="2:11">
      <c r="B337" s="94">
        <v>45260</v>
      </c>
      <c r="C337" s="17">
        <v>0</v>
      </c>
      <c r="D337" s="420">
        <f t="shared" si="64"/>
        <v>45260</v>
      </c>
      <c r="E337" s="18">
        <f t="shared" si="67"/>
        <v>0</v>
      </c>
      <c r="F337" s="16" t="e">
        <f t="shared" ca="1" si="59"/>
        <v>#REF!</v>
      </c>
      <c r="G337" s="16" t="e">
        <f t="shared" ca="1" si="60"/>
        <v>#REF!</v>
      </c>
      <c r="H337" s="16" t="e">
        <f t="shared" ca="1" si="61"/>
        <v>#REF!</v>
      </c>
      <c r="I337" s="16" t="e">
        <f t="shared" ca="1" si="68"/>
        <v>#REF!</v>
      </c>
      <c r="J337" s="16" t="e">
        <f t="shared" ca="1" si="69"/>
        <v>#REF!</v>
      </c>
      <c r="K337" s="16" t="e">
        <f t="shared" ca="1" si="62"/>
        <v>#REF!</v>
      </c>
    </row>
    <row r="338" spans="2:11">
      <c r="B338" s="94">
        <v>45289</v>
      </c>
      <c r="C338" s="17">
        <v>0</v>
      </c>
      <c r="D338" s="420">
        <f t="shared" si="64"/>
        <v>45289</v>
      </c>
      <c r="E338" s="18">
        <f t="shared" si="67"/>
        <v>0</v>
      </c>
      <c r="F338" s="16" t="e">
        <f t="shared" ca="1" si="59"/>
        <v>#REF!</v>
      </c>
      <c r="G338" s="16" t="e">
        <f t="shared" ca="1" si="60"/>
        <v>#REF!</v>
      </c>
      <c r="H338" s="16" t="e">
        <f t="shared" ca="1" si="61"/>
        <v>#REF!</v>
      </c>
      <c r="I338" s="16" t="e">
        <f t="shared" ca="1" si="68"/>
        <v>#REF!</v>
      </c>
      <c r="J338" s="16" t="e">
        <f t="shared" ca="1" si="69"/>
        <v>#REF!</v>
      </c>
      <c r="K338" s="16" t="e">
        <f t="shared" ca="1" si="62"/>
        <v>#REF!</v>
      </c>
    </row>
    <row r="339" spans="2:11">
      <c r="B339" s="94">
        <v>45322</v>
      </c>
      <c r="C339" s="17">
        <v>0</v>
      </c>
      <c r="D339" s="420">
        <f>+B339</f>
        <v>45322</v>
      </c>
      <c r="E339" s="18">
        <f t="shared" si="67"/>
        <v>0</v>
      </c>
      <c r="F339" s="16" t="e">
        <f t="shared" ca="1" si="59"/>
        <v>#REF!</v>
      </c>
      <c r="G339" s="16" t="e">
        <f t="shared" ca="1" si="60"/>
        <v>#REF!</v>
      </c>
      <c r="H339" s="16" t="e">
        <f t="shared" ca="1" si="61"/>
        <v>#REF!</v>
      </c>
      <c r="I339" s="16" t="e">
        <f t="shared" ca="1" si="68"/>
        <v>#REF!</v>
      </c>
      <c r="J339" s="16" t="e">
        <f t="shared" ca="1" si="69"/>
        <v>#REF!</v>
      </c>
      <c r="K339" s="16" t="e">
        <f t="shared" ca="1" si="62"/>
        <v>#REF!</v>
      </c>
    </row>
    <row r="340" spans="2:11">
      <c r="B340" s="193">
        <v>45351</v>
      </c>
      <c r="C340" s="17">
        <v>0</v>
      </c>
      <c r="D340" s="420">
        <f>+B340</f>
        <v>45351</v>
      </c>
      <c r="E340" s="18">
        <f>IF($C340="","",C340/1000000000)</f>
        <v>0</v>
      </c>
      <c r="F340" s="16" t="e">
        <f t="shared" ca="1" si="59"/>
        <v>#REF!</v>
      </c>
      <c r="G340" s="16" t="e">
        <f t="shared" ca="1" si="60"/>
        <v>#REF!</v>
      </c>
      <c r="H340" s="16" t="e">
        <f t="shared" ca="1" si="61"/>
        <v>#REF!</v>
      </c>
      <c r="I340" s="16" t="e">
        <f ca="1">SUM(F329:F340)/12</f>
        <v>#REF!</v>
      </c>
      <c r="J340" s="16" t="e">
        <f ca="1">SUM(G329:G340)/12</f>
        <v>#REF!</v>
      </c>
      <c r="K340" s="16" t="e">
        <f t="shared" ca="1" si="62"/>
        <v>#REF!</v>
      </c>
    </row>
    <row r="341" spans="2:11">
      <c r="B341" s="94">
        <v>45379</v>
      </c>
      <c r="C341" s="17">
        <v>0</v>
      </c>
      <c r="D341" s="420">
        <f>+B341</f>
        <v>45379</v>
      </c>
      <c r="E341" s="18">
        <f>IF($C341="","",C341/1000000000)</f>
        <v>0</v>
      </c>
      <c r="F341" s="16" t="e">
        <f t="shared" ca="1" si="59"/>
        <v>#REF!</v>
      </c>
      <c r="G341" s="16" t="e">
        <f t="shared" ca="1" si="60"/>
        <v>#REF!</v>
      </c>
      <c r="H341" s="16" t="e">
        <f t="shared" ca="1" si="61"/>
        <v>#REF!</v>
      </c>
      <c r="I341" s="16" t="e">
        <f ca="1">SUM(F330:F341)/12</f>
        <v>#REF!</v>
      </c>
      <c r="J341" s="16" t="e">
        <f ca="1">SUM(G330:G341)/12</f>
        <v>#REF!</v>
      </c>
      <c r="K341" s="16" t="e">
        <f t="shared" ca="1" si="62"/>
        <v>#REF!</v>
      </c>
    </row>
    <row r="342" spans="2:11">
      <c r="B342" s="94"/>
      <c r="C342" s="17"/>
    </row>
    <row r="343" spans="2:11">
      <c r="B343" s="94"/>
      <c r="C343" s="17"/>
    </row>
    <row r="344" spans="2:11">
      <c r="B344" s="94"/>
      <c r="C344" s="17"/>
    </row>
    <row r="345" spans="2:11">
      <c r="B345" s="94"/>
      <c r="C345" s="17"/>
    </row>
    <row r="346" spans="2:11">
      <c r="B346" s="94"/>
      <c r="C346" s="17"/>
    </row>
    <row r="347" spans="2:11">
      <c r="B347" s="94"/>
      <c r="C347" s="17"/>
    </row>
    <row r="348" spans="2:11">
      <c r="B348" s="94"/>
      <c r="C348" s="17"/>
    </row>
    <row r="349" spans="2:11">
      <c r="B349" s="94"/>
      <c r="C349" s="17"/>
    </row>
    <row r="350" spans="2:11">
      <c r="B350" s="94"/>
      <c r="C350" s="17"/>
    </row>
    <row r="351" spans="2:11">
      <c r="B351" s="94"/>
      <c r="C351" s="17"/>
    </row>
    <row r="352" spans="2:11">
      <c r="B352" s="94"/>
      <c r="C352" s="17"/>
    </row>
    <row r="353" spans="2:3">
      <c r="B353" s="94"/>
      <c r="C353" s="17"/>
    </row>
    <row r="354" spans="2:3">
      <c r="B354" s="94"/>
      <c r="C354" s="17"/>
    </row>
    <row r="355" spans="2:3">
      <c r="B355" s="94"/>
      <c r="C355" s="17"/>
    </row>
    <row r="356" spans="2:3">
      <c r="B356" s="94"/>
      <c r="C356" s="17"/>
    </row>
    <row r="357" spans="2:3">
      <c r="B357" s="94"/>
      <c r="C357" s="17"/>
    </row>
    <row r="358" spans="2:3">
      <c r="B358" s="94"/>
      <c r="C358" s="17"/>
    </row>
    <row r="359" spans="2:3">
      <c r="B359" s="94"/>
      <c r="C359" s="17"/>
    </row>
    <row r="360" spans="2:3">
      <c r="B360" s="94"/>
      <c r="C360" s="17"/>
    </row>
    <row r="361" spans="2:3">
      <c r="B361" s="94"/>
      <c r="C361" s="17"/>
    </row>
    <row r="362" spans="2:3">
      <c r="B362" s="94"/>
      <c r="C362" s="17"/>
    </row>
    <row r="363" spans="2:3">
      <c r="B363" s="94"/>
      <c r="C363" s="17"/>
    </row>
    <row r="364" spans="2:3">
      <c r="B364" s="94"/>
      <c r="C364" s="17"/>
    </row>
    <row r="365" spans="2:3">
      <c r="B365" s="94"/>
      <c r="C365" s="17"/>
    </row>
    <row r="366" spans="2:3">
      <c r="B366" s="94"/>
      <c r="C366" s="17"/>
    </row>
    <row r="367" spans="2:3">
      <c r="B367" s="94"/>
      <c r="C367" s="17"/>
    </row>
    <row r="368" spans="2:3">
      <c r="B368" s="94"/>
      <c r="C368" s="17"/>
    </row>
    <row r="369" spans="2:3">
      <c r="B369" s="94"/>
      <c r="C369" s="17"/>
    </row>
    <row r="370" spans="2:3">
      <c r="B370" s="94"/>
      <c r="C370" s="17"/>
    </row>
    <row r="371" spans="2:3">
      <c r="B371" s="94"/>
      <c r="C371" s="17"/>
    </row>
    <row r="372" spans="2:3">
      <c r="B372" s="94"/>
      <c r="C372" s="17"/>
    </row>
    <row r="373" spans="2:3">
      <c r="B373" s="94"/>
      <c r="C373" s="17"/>
    </row>
    <row r="374" spans="2:3">
      <c r="B374" s="94"/>
      <c r="C374" s="17"/>
    </row>
    <row r="375" spans="2:3">
      <c r="B375" s="94"/>
      <c r="C375" s="17"/>
    </row>
    <row r="376" spans="2:3">
      <c r="C376" s="17"/>
    </row>
    <row r="377" spans="2:3">
      <c r="C377" s="17"/>
    </row>
    <row r="378" spans="2:3">
      <c r="C378" s="17"/>
    </row>
    <row r="379" spans="2:3">
      <c r="C379" s="17"/>
    </row>
    <row r="380" spans="2:3">
      <c r="C380" s="17"/>
    </row>
    <row r="381" spans="2:3">
      <c r="C381" s="17"/>
    </row>
    <row r="382" spans="2:3">
      <c r="C382" s="17"/>
    </row>
    <row r="383" spans="2:3">
      <c r="C383" s="17"/>
    </row>
  </sheetData>
  <phoneticPr fontId="0" type="noConversion"/>
  <pageMargins left="0.75" right="0.75" top="1" bottom="1" header="0.5" footer="0.5"/>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5"/>
  <dimension ref="A1:M388"/>
  <sheetViews>
    <sheetView topLeftCell="A221" workbookViewId="0">
      <selection activeCell="C256" sqref="C256"/>
    </sheetView>
  </sheetViews>
  <sheetFormatPr defaultColWidth="8.58203125" defaultRowHeight="12.5"/>
  <cols>
    <col min="1" max="1" width="8.58203125" style="3"/>
    <col min="2" max="2" width="13" style="96" customWidth="1"/>
    <col min="3" max="3" width="15.58203125" style="422" bestFit="1" customWidth="1"/>
    <col min="4" max="4" width="13.58203125" style="28" bestFit="1" customWidth="1"/>
    <col min="5" max="5" width="15.58203125" style="422" bestFit="1" customWidth="1"/>
    <col min="6" max="6" width="12.08203125" style="422" customWidth="1"/>
    <col min="7" max="7" width="22.08203125" style="28" bestFit="1" customWidth="1"/>
    <col min="8" max="8" width="9.58203125" style="422" bestFit="1" customWidth="1"/>
    <col min="9" max="9" width="15.58203125" style="28" bestFit="1" customWidth="1"/>
    <col min="10" max="10" width="9" style="96" customWidth="1"/>
    <col min="11" max="16384" width="8.58203125" style="3"/>
  </cols>
  <sheetData>
    <row r="1" spans="2:10" s="401" customFormat="1">
      <c r="C1" s="421" t="s">
        <v>130</v>
      </c>
      <c r="D1" s="421" t="s">
        <v>13</v>
      </c>
      <c r="E1" s="421" t="s">
        <v>251</v>
      </c>
      <c r="F1" s="421" t="s">
        <v>32</v>
      </c>
      <c r="G1" s="421" t="s">
        <v>153</v>
      </c>
      <c r="H1" s="421" t="s">
        <v>37</v>
      </c>
      <c r="I1" s="421" t="s">
        <v>38</v>
      </c>
      <c r="J1" s="421" t="s">
        <v>49</v>
      </c>
    </row>
    <row r="2" spans="2:10" ht="13">
      <c r="B2" s="93">
        <v>37652</v>
      </c>
    </row>
    <row r="3" spans="2:10" ht="13">
      <c r="B3" s="93">
        <v>37680</v>
      </c>
    </row>
    <row r="4" spans="2:10" ht="13">
      <c r="B4" s="93">
        <v>37711</v>
      </c>
      <c r="C4" s="423"/>
      <c r="D4" s="49">
        <f t="shared" ref="D4:D67" si="0">C4/1000000</f>
        <v>0</v>
      </c>
      <c r="E4" s="423"/>
    </row>
    <row r="5" spans="2:10" ht="13">
      <c r="B5" s="93">
        <v>37741</v>
      </c>
      <c r="C5" s="423"/>
      <c r="D5" s="49">
        <f t="shared" si="0"/>
        <v>0</v>
      </c>
      <c r="E5" s="423"/>
    </row>
    <row r="6" spans="2:10" ht="13">
      <c r="B6" s="93">
        <v>37772</v>
      </c>
      <c r="C6" s="423"/>
      <c r="D6" s="49">
        <f t="shared" si="0"/>
        <v>0</v>
      </c>
      <c r="E6" s="423"/>
    </row>
    <row r="7" spans="2:10" ht="13">
      <c r="B7" s="93">
        <v>37802</v>
      </c>
      <c r="C7" s="423"/>
      <c r="D7" s="49">
        <f t="shared" si="0"/>
        <v>0</v>
      </c>
      <c r="E7" s="423"/>
    </row>
    <row r="8" spans="2:10" ht="13">
      <c r="B8" s="93">
        <v>37833</v>
      </c>
      <c r="C8" s="423"/>
      <c r="D8" s="49">
        <f t="shared" si="0"/>
        <v>0</v>
      </c>
      <c r="E8" s="423"/>
    </row>
    <row r="9" spans="2:10" ht="13">
      <c r="B9" s="93">
        <v>37864</v>
      </c>
      <c r="C9" s="423"/>
      <c r="D9" s="49">
        <f t="shared" si="0"/>
        <v>0</v>
      </c>
      <c r="E9" s="423"/>
    </row>
    <row r="10" spans="2:10" ht="13">
      <c r="B10" s="93">
        <v>37894</v>
      </c>
      <c r="C10" s="423"/>
      <c r="D10" s="49">
        <f t="shared" si="0"/>
        <v>0</v>
      </c>
      <c r="E10" s="423"/>
    </row>
    <row r="11" spans="2:10" ht="13">
      <c r="B11" s="93">
        <v>37925</v>
      </c>
      <c r="C11" s="423"/>
      <c r="D11" s="49">
        <f t="shared" si="0"/>
        <v>0</v>
      </c>
      <c r="E11" s="423"/>
    </row>
    <row r="12" spans="2:10" ht="13">
      <c r="B12" s="93">
        <v>37955</v>
      </c>
      <c r="C12" s="423"/>
      <c r="D12" s="49">
        <f t="shared" si="0"/>
        <v>0</v>
      </c>
      <c r="E12" s="423"/>
    </row>
    <row r="13" spans="2:10" ht="13">
      <c r="B13" s="93">
        <v>37986</v>
      </c>
      <c r="C13" s="423"/>
      <c r="D13" s="49">
        <f t="shared" si="0"/>
        <v>0</v>
      </c>
      <c r="E13" s="423"/>
    </row>
    <row r="14" spans="2:10" ht="13">
      <c r="B14" s="93">
        <v>38017</v>
      </c>
      <c r="C14" s="423"/>
      <c r="D14" s="49">
        <f t="shared" si="0"/>
        <v>0</v>
      </c>
      <c r="E14" s="423"/>
    </row>
    <row r="15" spans="2:10" ht="13">
      <c r="B15" s="93">
        <v>38046</v>
      </c>
      <c r="C15" s="423"/>
      <c r="D15" s="49">
        <f t="shared" si="0"/>
        <v>0</v>
      </c>
      <c r="E15" s="423"/>
      <c r="G15" s="28" t="e">
        <f>AVERAGE(F4:F15)</f>
        <v>#DIV/0!</v>
      </c>
      <c r="I15" s="28" t="e">
        <f>AVERAGE(E4:E15)</f>
        <v>#DIV/0!</v>
      </c>
    </row>
    <row r="16" spans="2:10" ht="13">
      <c r="B16" s="93">
        <v>38077</v>
      </c>
      <c r="C16" s="423"/>
      <c r="D16" s="49">
        <f t="shared" si="0"/>
        <v>0</v>
      </c>
      <c r="E16" s="423"/>
      <c r="G16" s="28" t="e">
        <f>AVERAGE(F5:F16)</f>
        <v>#DIV/0!</v>
      </c>
      <c r="I16" s="28" t="e">
        <f t="shared" ref="I16:I79" si="1">AVERAGE(E5:E16)</f>
        <v>#DIV/0!</v>
      </c>
    </row>
    <row r="17" spans="2:9" ht="13">
      <c r="B17" s="93">
        <v>38107</v>
      </c>
      <c r="C17" s="423"/>
      <c r="D17" s="49">
        <f t="shared" si="0"/>
        <v>0</v>
      </c>
      <c r="E17" s="423"/>
      <c r="G17" s="28" t="e">
        <f t="shared" ref="G17:G80" si="2">AVERAGE(F5:F17)</f>
        <v>#DIV/0!</v>
      </c>
      <c r="I17" s="28" t="e">
        <f t="shared" si="1"/>
        <v>#DIV/0!</v>
      </c>
    </row>
    <row r="18" spans="2:9" ht="13">
      <c r="B18" s="93">
        <v>38138</v>
      </c>
      <c r="C18" s="423"/>
      <c r="D18" s="49">
        <f t="shared" si="0"/>
        <v>0</v>
      </c>
      <c r="E18" s="423"/>
      <c r="G18" s="28" t="e">
        <f t="shared" si="2"/>
        <v>#DIV/0!</v>
      </c>
      <c r="I18" s="28" t="e">
        <f t="shared" si="1"/>
        <v>#DIV/0!</v>
      </c>
    </row>
    <row r="19" spans="2:9" ht="13">
      <c r="B19" s="93">
        <v>38168</v>
      </c>
      <c r="C19" s="423"/>
      <c r="D19" s="49">
        <f t="shared" si="0"/>
        <v>0</v>
      </c>
      <c r="E19" s="423"/>
      <c r="G19" s="28" t="e">
        <f t="shared" si="2"/>
        <v>#DIV/0!</v>
      </c>
      <c r="I19" s="28" t="e">
        <f t="shared" si="1"/>
        <v>#DIV/0!</v>
      </c>
    </row>
    <row r="20" spans="2:9" ht="13">
      <c r="B20" s="93">
        <v>38199</v>
      </c>
      <c r="C20" s="423"/>
      <c r="D20" s="49">
        <f t="shared" si="0"/>
        <v>0</v>
      </c>
      <c r="E20" s="423"/>
      <c r="G20" s="28" t="e">
        <f t="shared" si="2"/>
        <v>#DIV/0!</v>
      </c>
      <c r="I20" s="28" t="e">
        <f t="shared" si="1"/>
        <v>#DIV/0!</v>
      </c>
    </row>
    <row r="21" spans="2:9" ht="13">
      <c r="B21" s="93">
        <v>38230</v>
      </c>
      <c r="C21" s="423"/>
      <c r="D21" s="49">
        <f t="shared" si="0"/>
        <v>0</v>
      </c>
      <c r="E21" s="423"/>
      <c r="G21" s="28" t="e">
        <f t="shared" si="2"/>
        <v>#DIV/0!</v>
      </c>
      <c r="I21" s="28" t="e">
        <f t="shared" si="1"/>
        <v>#DIV/0!</v>
      </c>
    </row>
    <row r="22" spans="2:9" ht="13">
      <c r="B22" s="93">
        <v>38260</v>
      </c>
      <c r="C22" s="423"/>
      <c r="D22" s="49">
        <f t="shared" si="0"/>
        <v>0</v>
      </c>
      <c r="E22" s="423"/>
      <c r="G22" s="28" t="e">
        <f t="shared" si="2"/>
        <v>#DIV/0!</v>
      </c>
      <c r="I22" s="28" t="e">
        <f t="shared" si="1"/>
        <v>#DIV/0!</v>
      </c>
    </row>
    <row r="23" spans="2:9" ht="13">
      <c r="B23" s="93">
        <v>38291</v>
      </c>
      <c r="C23" s="423"/>
      <c r="D23" s="49">
        <f t="shared" si="0"/>
        <v>0</v>
      </c>
      <c r="E23" s="423"/>
      <c r="G23" s="28" t="e">
        <f t="shared" si="2"/>
        <v>#DIV/0!</v>
      </c>
      <c r="I23" s="28" t="e">
        <f t="shared" si="1"/>
        <v>#DIV/0!</v>
      </c>
    </row>
    <row r="24" spans="2:9" ht="13">
      <c r="B24" s="93">
        <v>38321</v>
      </c>
      <c r="C24" s="423"/>
      <c r="D24" s="49">
        <f t="shared" si="0"/>
        <v>0</v>
      </c>
      <c r="E24" s="423"/>
      <c r="G24" s="28" t="e">
        <f t="shared" si="2"/>
        <v>#DIV/0!</v>
      </c>
      <c r="I24" s="28" t="e">
        <f t="shared" si="1"/>
        <v>#DIV/0!</v>
      </c>
    </row>
    <row r="25" spans="2:9" ht="13">
      <c r="B25" s="93">
        <v>38352</v>
      </c>
      <c r="C25" s="423"/>
      <c r="D25" s="49">
        <f t="shared" si="0"/>
        <v>0</v>
      </c>
      <c r="E25" s="423"/>
      <c r="G25" s="28" t="e">
        <f t="shared" si="2"/>
        <v>#DIV/0!</v>
      </c>
      <c r="I25" s="28" t="e">
        <f t="shared" si="1"/>
        <v>#DIV/0!</v>
      </c>
    </row>
    <row r="26" spans="2:9" ht="13">
      <c r="B26" s="93">
        <v>38383</v>
      </c>
      <c r="C26" s="423"/>
      <c r="D26" s="49">
        <f t="shared" si="0"/>
        <v>0</v>
      </c>
      <c r="E26" s="423"/>
      <c r="G26" s="28" t="e">
        <f t="shared" si="2"/>
        <v>#DIV/0!</v>
      </c>
      <c r="I26" s="28" t="e">
        <f t="shared" si="1"/>
        <v>#DIV/0!</v>
      </c>
    </row>
    <row r="27" spans="2:9" ht="13">
      <c r="B27" s="93">
        <v>38411</v>
      </c>
      <c r="C27" s="423"/>
      <c r="D27" s="49">
        <f t="shared" si="0"/>
        <v>0</v>
      </c>
      <c r="E27" s="423"/>
      <c r="G27" s="28" t="e">
        <f t="shared" si="2"/>
        <v>#DIV/0!</v>
      </c>
      <c r="I27" s="28" t="e">
        <f t="shared" si="1"/>
        <v>#DIV/0!</v>
      </c>
    </row>
    <row r="28" spans="2:9" ht="13">
      <c r="B28" s="93">
        <v>38442</v>
      </c>
      <c r="C28" s="423"/>
      <c r="D28" s="49">
        <f t="shared" si="0"/>
        <v>0</v>
      </c>
      <c r="E28" s="423"/>
      <c r="G28" s="28" t="e">
        <f t="shared" si="2"/>
        <v>#DIV/0!</v>
      </c>
      <c r="I28" s="28" t="e">
        <f t="shared" si="1"/>
        <v>#DIV/0!</v>
      </c>
    </row>
    <row r="29" spans="2:9" ht="13">
      <c r="B29" s="93">
        <v>38472</v>
      </c>
      <c r="C29" s="423"/>
      <c r="D29" s="49">
        <f t="shared" si="0"/>
        <v>0</v>
      </c>
      <c r="E29" s="423"/>
      <c r="G29" s="28" t="e">
        <f t="shared" si="2"/>
        <v>#DIV/0!</v>
      </c>
      <c r="I29" s="28" t="e">
        <f t="shared" si="1"/>
        <v>#DIV/0!</v>
      </c>
    </row>
    <row r="30" spans="2:9" ht="13">
      <c r="B30" s="93">
        <v>38503</v>
      </c>
      <c r="C30" s="423"/>
      <c r="D30" s="49">
        <f t="shared" si="0"/>
        <v>0</v>
      </c>
      <c r="E30" s="423"/>
      <c r="G30" s="28" t="e">
        <f t="shared" si="2"/>
        <v>#DIV/0!</v>
      </c>
      <c r="I30" s="28" t="e">
        <f t="shared" si="1"/>
        <v>#DIV/0!</v>
      </c>
    </row>
    <row r="31" spans="2:9" ht="13">
      <c r="B31" s="93">
        <v>38533</v>
      </c>
      <c r="C31" s="423"/>
      <c r="D31" s="49">
        <f t="shared" si="0"/>
        <v>0</v>
      </c>
      <c r="E31" s="423"/>
      <c r="G31" s="28" t="e">
        <f t="shared" si="2"/>
        <v>#DIV/0!</v>
      </c>
      <c r="I31" s="28" t="e">
        <f t="shared" si="1"/>
        <v>#DIV/0!</v>
      </c>
    </row>
    <row r="32" spans="2:9" ht="13">
      <c r="B32" s="93">
        <v>38564</v>
      </c>
      <c r="C32" s="423"/>
      <c r="D32" s="49">
        <f t="shared" si="0"/>
        <v>0</v>
      </c>
      <c r="E32" s="423"/>
      <c r="G32" s="28" t="e">
        <f t="shared" si="2"/>
        <v>#DIV/0!</v>
      </c>
      <c r="I32" s="28" t="e">
        <f t="shared" si="1"/>
        <v>#DIV/0!</v>
      </c>
    </row>
    <row r="33" spans="2:9" ht="13">
      <c r="B33" s="93">
        <v>38595</v>
      </c>
      <c r="C33" s="423"/>
      <c r="D33" s="49">
        <f t="shared" si="0"/>
        <v>0</v>
      </c>
      <c r="E33" s="423"/>
      <c r="G33" s="28" t="e">
        <f t="shared" si="2"/>
        <v>#DIV/0!</v>
      </c>
      <c r="I33" s="28" t="e">
        <f t="shared" si="1"/>
        <v>#DIV/0!</v>
      </c>
    </row>
    <row r="34" spans="2:9" ht="13">
      <c r="B34" s="93">
        <v>38625</v>
      </c>
      <c r="C34" s="423"/>
      <c r="D34" s="49">
        <f t="shared" si="0"/>
        <v>0</v>
      </c>
      <c r="E34" s="423"/>
      <c r="G34" s="28" t="e">
        <f t="shared" si="2"/>
        <v>#DIV/0!</v>
      </c>
      <c r="I34" s="28" t="e">
        <f t="shared" si="1"/>
        <v>#DIV/0!</v>
      </c>
    </row>
    <row r="35" spans="2:9" ht="13">
      <c r="B35" s="93">
        <v>38656</v>
      </c>
      <c r="C35" s="423"/>
      <c r="D35" s="49">
        <f t="shared" si="0"/>
        <v>0</v>
      </c>
      <c r="E35" s="423"/>
      <c r="G35" s="28" t="e">
        <f t="shared" si="2"/>
        <v>#DIV/0!</v>
      </c>
      <c r="I35" s="28" t="e">
        <f t="shared" si="1"/>
        <v>#DIV/0!</v>
      </c>
    </row>
    <row r="36" spans="2:9" ht="13">
      <c r="B36" s="93">
        <v>38686</v>
      </c>
      <c r="C36" s="423"/>
      <c r="D36" s="49">
        <f t="shared" si="0"/>
        <v>0</v>
      </c>
      <c r="E36" s="423"/>
      <c r="G36" s="28" t="e">
        <f t="shared" si="2"/>
        <v>#DIV/0!</v>
      </c>
      <c r="I36" s="28" t="e">
        <f t="shared" si="1"/>
        <v>#DIV/0!</v>
      </c>
    </row>
    <row r="37" spans="2:9" ht="13">
      <c r="B37" s="93">
        <v>38717</v>
      </c>
      <c r="C37" s="423"/>
      <c r="D37" s="49">
        <f t="shared" si="0"/>
        <v>0</v>
      </c>
      <c r="E37" s="423"/>
      <c r="G37" s="28" t="e">
        <f t="shared" si="2"/>
        <v>#DIV/0!</v>
      </c>
      <c r="I37" s="28" t="e">
        <f t="shared" si="1"/>
        <v>#DIV/0!</v>
      </c>
    </row>
    <row r="38" spans="2:9" ht="13">
      <c r="B38" s="93">
        <v>38748</v>
      </c>
      <c r="C38" s="423"/>
      <c r="D38" s="49">
        <f t="shared" si="0"/>
        <v>0</v>
      </c>
      <c r="E38" s="423"/>
      <c r="G38" s="28" t="e">
        <f t="shared" si="2"/>
        <v>#DIV/0!</v>
      </c>
      <c r="I38" s="28" t="e">
        <f t="shared" si="1"/>
        <v>#DIV/0!</v>
      </c>
    </row>
    <row r="39" spans="2:9" ht="13">
      <c r="B39" s="93">
        <v>38776</v>
      </c>
      <c r="C39" s="423"/>
      <c r="D39" s="49">
        <f t="shared" si="0"/>
        <v>0</v>
      </c>
      <c r="E39" s="423"/>
      <c r="G39" s="28" t="e">
        <f t="shared" si="2"/>
        <v>#DIV/0!</v>
      </c>
      <c r="I39" s="28" t="e">
        <f t="shared" si="1"/>
        <v>#DIV/0!</v>
      </c>
    </row>
    <row r="40" spans="2:9" ht="13">
      <c r="B40" s="93">
        <v>38807</v>
      </c>
      <c r="C40" s="423"/>
      <c r="D40" s="49">
        <f t="shared" si="0"/>
        <v>0</v>
      </c>
      <c r="E40" s="423"/>
      <c r="G40" s="28" t="e">
        <f t="shared" si="2"/>
        <v>#DIV/0!</v>
      </c>
      <c r="I40" s="28" t="e">
        <f t="shared" si="1"/>
        <v>#DIV/0!</v>
      </c>
    </row>
    <row r="41" spans="2:9" ht="13">
      <c r="B41" s="93">
        <v>38837</v>
      </c>
      <c r="C41" s="423"/>
      <c r="D41" s="49">
        <f t="shared" si="0"/>
        <v>0</v>
      </c>
      <c r="E41" s="423"/>
      <c r="G41" s="28" t="e">
        <f t="shared" si="2"/>
        <v>#DIV/0!</v>
      </c>
      <c r="I41" s="28" t="e">
        <f t="shared" si="1"/>
        <v>#DIV/0!</v>
      </c>
    </row>
    <row r="42" spans="2:9" ht="13">
      <c r="B42" s="93">
        <v>38868</v>
      </c>
      <c r="C42" s="423"/>
      <c r="D42" s="49">
        <f t="shared" si="0"/>
        <v>0</v>
      </c>
      <c r="E42" s="423"/>
      <c r="G42" s="28" t="e">
        <f t="shared" si="2"/>
        <v>#DIV/0!</v>
      </c>
      <c r="I42" s="28" t="e">
        <f t="shared" si="1"/>
        <v>#DIV/0!</v>
      </c>
    </row>
    <row r="43" spans="2:9" ht="13">
      <c r="B43" s="93">
        <v>38898</v>
      </c>
      <c r="C43" s="423"/>
      <c r="D43" s="49">
        <f t="shared" si="0"/>
        <v>0</v>
      </c>
      <c r="E43" s="423"/>
      <c r="G43" s="28" t="e">
        <f t="shared" si="2"/>
        <v>#DIV/0!</v>
      </c>
      <c r="I43" s="28" t="e">
        <f t="shared" si="1"/>
        <v>#DIV/0!</v>
      </c>
    </row>
    <row r="44" spans="2:9" ht="13">
      <c r="B44" s="93">
        <v>38929</v>
      </c>
      <c r="C44" s="423"/>
      <c r="D44" s="49">
        <f t="shared" si="0"/>
        <v>0</v>
      </c>
      <c r="E44" s="423"/>
      <c r="G44" s="28" t="e">
        <f t="shared" si="2"/>
        <v>#DIV/0!</v>
      </c>
      <c r="I44" s="28" t="e">
        <f t="shared" si="1"/>
        <v>#DIV/0!</v>
      </c>
    </row>
    <row r="45" spans="2:9" ht="13">
      <c r="B45" s="93">
        <v>38960</v>
      </c>
      <c r="C45" s="423"/>
      <c r="D45" s="49">
        <f t="shared" si="0"/>
        <v>0</v>
      </c>
      <c r="E45" s="423"/>
      <c r="G45" s="28" t="e">
        <f t="shared" si="2"/>
        <v>#DIV/0!</v>
      </c>
      <c r="I45" s="28" t="e">
        <f t="shared" si="1"/>
        <v>#DIV/0!</v>
      </c>
    </row>
    <row r="46" spans="2:9" ht="13">
      <c r="B46" s="93">
        <v>38990</v>
      </c>
      <c r="C46" s="423"/>
      <c r="D46" s="49">
        <f t="shared" si="0"/>
        <v>0</v>
      </c>
      <c r="E46" s="423"/>
      <c r="G46" s="28" t="e">
        <f t="shared" si="2"/>
        <v>#DIV/0!</v>
      </c>
      <c r="I46" s="28" t="e">
        <f t="shared" si="1"/>
        <v>#DIV/0!</v>
      </c>
    </row>
    <row r="47" spans="2:9" ht="13">
      <c r="B47" s="93">
        <v>39021</v>
      </c>
      <c r="C47" s="423"/>
      <c r="D47" s="49">
        <f t="shared" si="0"/>
        <v>0</v>
      </c>
      <c r="E47" s="423"/>
      <c r="G47" s="28" t="e">
        <f t="shared" si="2"/>
        <v>#DIV/0!</v>
      </c>
      <c r="I47" s="28" t="e">
        <f t="shared" si="1"/>
        <v>#DIV/0!</v>
      </c>
    </row>
    <row r="48" spans="2:9" ht="13">
      <c r="B48" s="93">
        <v>39051</v>
      </c>
      <c r="C48" s="423"/>
      <c r="D48" s="49">
        <f t="shared" si="0"/>
        <v>0</v>
      </c>
      <c r="E48" s="423"/>
      <c r="G48" s="28" t="e">
        <f t="shared" si="2"/>
        <v>#DIV/0!</v>
      </c>
      <c r="I48" s="28" t="e">
        <f t="shared" si="1"/>
        <v>#DIV/0!</v>
      </c>
    </row>
    <row r="49" spans="2:9" ht="13">
      <c r="B49" s="93">
        <v>39082</v>
      </c>
      <c r="C49" s="423"/>
      <c r="D49" s="49">
        <f t="shared" si="0"/>
        <v>0</v>
      </c>
      <c r="E49" s="423"/>
      <c r="G49" s="28" t="e">
        <f t="shared" si="2"/>
        <v>#DIV/0!</v>
      </c>
      <c r="I49" s="28" t="e">
        <f t="shared" si="1"/>
        <v>#DIV/0!</v>
      </c>
    </row>
    <row r="50" spans="2:9" ht="13">
      <c r="B50" s="93">
        <v>39113</v>
      </c>
      <c r="C50" s="423"/>
      <c r="D50" s="49">
        <f t="shared" si="0"/>
        <v>0</v>
      </c>
      <c r="E50" s="423"/>
      <c r="G50" s="28" t="e">
        <f t="shared" si="2"/>
        <v>#DIV/0!</v>
      </c>
      <c r="I50" s="28" t="e">
        <f t="shared" si="1"/>
        <v>#DIV/0!</v>
      </c>
    </row>
    <row r="51" spans="2:9" ht="13">
      <c r="B51" s="93">
        <v>39141</v>
      </c>
      <c r="C51" s="423"/>
      <c r="D51" s="49">
        <f t="shared" si="0"/>
        <v>0</v>
      </c>
      <c r="E51" s="423"/>
      <c r="G51" s="28" t="e">
        <f t="shared" si="2"/>
        <v>#DIV/0!</v>
      </c>
      <c r="I51" s="28" t="e">
        <f t="shared" si="1"/>
        <v>#DIV/0!</v>
      </c>
    </row>
    <row r="52" spans="2:9" ht="13">
      <c r="B52" s="93">
        <v>39172</v>
      </c>
      <c r="C52" s="423"/>
      <c r="D52" s="49">
        <f t="shared" si="0"/>
        <v>0</v>
      </c>
      <c r="E52" s="423"/>
      <c r="G52" s="28" t="e">
        <f t="shared" si="2"/>
        <v>#DIV/0!</v>
      </c>
      <c r="I52" s="28" t="e">
        <f t="shared" si="1"/>
        <v>#DIV/0!</v>
      </c>
    </row>
    <row r="53" spans="2:9" ht="13">
      <c r="B53" s="93">
        <v>39202</v>
      </c>
      <c r="C53" s="423"/>
      <c r="D53" s="49">
        <f t="shared" si="0"/>
        <v>0</v>
      </c>
      <c r="E53" s="423"/>
      <c r="G53" s="28" t="e">
        <f t="shared" si="2"/>
        <v>#DIV/0!</v>
      </c>
      <c r="I53" s="28" t="e">
        <f t="shared" si="1"/>
        <v>#DIV/0!</v>
      </c>
    </row>
    <row r="54" spans="2:9" ht="13">
      <c r="B54" s="93">
        <v>39233</v>
      </c>
      <c r="C54" s="423"/>
      <c r="D54" s="49">
        <f t="shared" si="0"/>
        <v>0</v>
      </c>
      <c r="E54" s="423"/>
      <c r="G54" s="28" t="e">
        <f t="shared" si="2"/>
        <v>#DIV/0!</v>
      </c>
      <c r="I54" s="28" t="e">
        <f t="shared" si="1"/>
        <v>#DIV/0!</v>
      </c>
    </row>
    <row r="55" spans="2:9" ht="13">
      <c r="B55" s="93">
        <v>39262</v>
      </c>
      <c r="C55" s="423"/>
      <c r="D55" s="49">
        <f t="shared" si="0"/>
        <v>0</v>
      </c>
      <c r="E55" s="423"/>
      <c r="G55" s="28" t="e">
        <f t="shared" si="2"/>
        <v>#DIV/0!</v>
      </c>
      <c r="I55" s="28" t="e">
        <f t="shared" si="1"/>
        <v>#DIV/0!</v>
      </c>
    </row>
    <row r="56" spans="2:9" ht="13">
      <c r="B56" s="93">
        <v>39294</v>
      </c>
      <c r="C56" s="423"/>
      <c r="D56" s="49">
        <f t="shared" si="0"/>
        <v>0</v>
      </c>
      <c r="E56" s="423"/>
      <c r="G56" s="28" t="e">
        <f t="shared" si="2"/>
        <v>#DIV/0!</v>
      </c>
      <c r="I56" s="28" t="e">
        <f t="shared" si="1"/>
        <v>#DIV/0!</v>
      </c>
    </row>
    <row r="57" spans="2:9" ht="13">
      <c r="B57" s="93">
        <v>39325</v>
      </c>
      <c r="C57" s="423"/>
      <c r="D57" s="49">
        <f t="shared" si="0"/>
        <v>0</v>
      </c>
      <c r="E57" s="423"/>
      <c r="G57" s="28" t="e">
        <f t="shared" si="2"/>
        <v>#DIV/0!</v>
      </c>
      <c r="I57" s="28" t="e">
        <f t="shared" si="1"/>
        <v>#DIV/0!</v>
      </c>
    </row>
    <row r="58" spans="2:9" ht="13">
      <c r="B58" s="93">
        <v>39353</v>
      </c>
      <c r="C58" s="423"/>
      <c r="D58" s="49">
        <f t="shared" si="0"/>
        <v>0</v>
      </c>
      <c r="E58" s="423"/>
      <c r="G58" s="28" t="e">
        <f t="shared" si="2"/>
        <v>#DIV/0!</v>
      </c>
      <c r="I58" s="28" t="e">
        <f t="shared" si="1"/>
        <v>#DIV/0!</v>
      </c>
    </row>
    <row r="59" spans="2:9" ht="13">
      <c r="B59" s="93">
        <v>39386</v>
      </c>
      <c r="C59" s="423"/>
      <c r="D59" s="49">
        <f t="shared" si="0"/>
        <v>0</v>
      </c>
      <c r="E59" s="423"/>
      <c r="G59" s="28" t="e">
        <f t="shared" si="2"/>
        <v>#DIV/0!</v>
      </c>
      <c r="I59" s="28" t="e">
        <f t="shared" si="1"/>
        <v>#DIV/0!</v>
      </c>
    </row>
    <row r="60" spans="2:9" ht="13">
      <c r="B60" s="93">
        <v>39416</v>
      </c>
      <c r="C60" s="423"/>
      <c r="D60" s="49">
        <f t="shared" si="0"/>
        <v>0</v>
      </c>
      <c r="E60" s="423"/>
      <c r="G60" s="28" t="e">
        <f t="shared" si="2"/>
        <v>#DIV/0!</v>
      </c>
      <c r="I60" s="28" t="e">
        <f t="shared" si="1"/>
        <v>#DIV/0!</v>
      </c>
    </row>
    <row r="61" spans="2:9" ht="13">
      <c r="B61" s="93">
        <v>39447</v>
      </c>
      <c r="C61" s="423"/>
      <c r="D61" s="49">
        <f t="shared" si="0"/>
        <v>0</v>
      </c>
      <c r="E61" s="423"/>
      <c r="G61" s="28" t="e">
        <f t="shared" si="2"/>
        <v>#DIV/0!</v>
      </c>
      <c r="I61" s="28" t="e">
        <f t="shared" si="1"/>
        <v>#DIV/0!</v>
      </c>
    </row>
    <row r="62" spans="2:9" ht="13">
      <c r="B62" s="93">
        <v>39478</v>
      </c>
      <c r="C62" s="423"/>
      <c r="D62" s="49">
        <f t="shared" si="0"/>
        <v>0</v>
      </c>
      <c r="E62" s="423"/>
      <c r="G62" s="28" t="e">
        <f t="shared" si="2"/>
        <v>#DIV/0!</v>
      </c>
      <c r="I62" s="28" t="e">
        <f t="shared" si="1"/>
        <v>#DIV/0!</v>
      </c>
    </row>
    <row r="63" spans="2:9" ht="13">
      <c r="B63" s="93">
        <v>39507</v>
      </c>
      <c r="C63" s="423"/>
      <c r="D63" s="49">
        <f t="shared" si="0"/>
        <v>0</v>
      </c>
      <c r="E63" s="423"/>
      <c r="G63" s="28" t="e">
        <f t="shared" si="2"/>
        <v>#DIV/0!</v>
      </c>
      <c r="I63" s="28" t="e">
        <f t="shared" si="1"/>
        <v>#DIV/0!</v>
      </c>
    </row>
    <row r="64" spans="2:9" ht="13">
      <c r="B64" s="93">
        <v>39538</v>
      </c>
      <c r="C64" s="423"/>
      <c r="D64" s="49">
        <f t="shared" si="0"/>
        <v>0</v>
      </c>
      <c r="E64" s="423"/>
      <c r="G64" s="28" t="e">
        <f t="shared" si="2"/>
        <v>#DIV/0!</v>
      </c>
      <c r="I64" s="28" t="e">
        <f t="shared" si="1"/>
        <v>#DIV/0!</v>
      </c>
    </row>
    <row r="65" spans="2:10" ht="13">
      <c r="B65" s="93">
        <v>39568</v>
      </c>
      <c r="C65" s="423"/>
      <c r="D65" s="49">
        <f t="shared" si="0"/>
        <v>0</v>
      </c>
      <c r="E65" s="423"/>
      <c r="G65" s="28" t="e">
        <f t="shared" si="2"/>
        <v>#DIV/0!</v>
      </c>
      <c r="I65" s="28" t="e">
        <f t="shared" si="1"/>
        <v>#DIV/0!</v>
      </c>
    </row>
    <row r="66" spans="2:10" ht="13">
      <c r="B66" s="93">
        <v>39598</v>
      </c>
      <c r="C66" s="423"/>
      <c r="D66" s="49">
        <f t="shared" si="0"/>
        <v>0</v>
      </c>
      <c r="E66" s="423"/>
      <c r="G66" s="28" t="e">
        <f t="shared" si="2"/>
        <v>#DIV/0!</v>
      </c>
      <c r="I66" s="28" t="e">
        <f t="shared" si="1"/>
        <v>#DIV/0!</v>
      </c>
    </row>
    <row r="67" spans="2:10" ht="13">
      <c r="B67" s="93">
        <v>39629</v>
      </c>
      <c r="C67" s="423"/>
      <c r="D67" s="49">
        <f t="shared" si="0"/>
        <v>0</v>
      </c>
      <c r="E67" s="423"/>
      <c r="G67" s="28" t="e">
        <f t="shared" si="2"/>
        <v>#DIV/0!</v>
      </c>
      <c r="I67" s="28" t="e">
        <f t="shared" si="1"/>
        <v>#DIV/0!</v>
      </c>
    </row>
    <row r="68" spans="2:10" ht="13">
      <c r="B68" s="93">
        <v>39660</v>
      </c>
      <c r="C68" s="423"/>
      <c r="D68" s="49">
        <f t="shared" ref="D68:D118" si="3">C68/1000000</f>
        <v>0</v>
      </c>
      <c r="E68" s="423"/>
      <c r="G68" s="28" t="e">
        <f t="shared" si="2"/>
        <v>#DIV/0!</v>
      </c>
      <c r="I68" s="28" t="e">
        <f t="shared" si="1"/>
        <v>#DIV/0!</v>
      </c>
    </row>
    <row r="69" spans="2:10" ht="13">
      <c r="B69" s="93">
        <v>39689</v>
      </c>
      <c r="C69" s="423"/>
      <c r="D69" s="49">
        <f t="shared" si="3"/>
        <v>0</v>
      </c>
      <c r="E69" s="423"/>
      <c r="G69" s="28" t="e">
        <f t="shared" si="2"/>
        <v>#DIV/0!</v>
      </c>
      <c r="I69" s="28" t="e">
        <f t="shared" si="1"/>
        <v>#DIV/0!</v>
      </c>
    </row>
    <row r="70" spans="2:10" ht="13">
      <c r="B70" s="93">
        <v>39721</v>
      </c>
      <c r="C70" s="423"/>
      <c r="D70" s="49">
        <f t="shared" si="3"/>
        <v>0</v>
      </c>
      <c r="E70" s="423"/>
      <c r="G70" s="28" t="e">
        <f t="shared" si="2"/>
        <v>#DIV/0!</v>
      </c>
      <c r="I70" s="28" t="e">
        <f t="shared" si="1"/>
        <v>#DIV/0!</v>
      </c>
    </row>
    <row r="71" spans="2:10" ht="13">
      <c r="B71" s="93">
        <v>39752</v>
      </c>
      <c r="C71" s="423"/>
      <c r="D71" s="49">
        <f t="shared" si="3"/>
        <v>0</v>
      </c>
      <c r="E71" s="423"/>
      <c r="G71" s="28" t="e">
        <f t="shared" si="2"/>
        <v>#DIV/0!</v>
      </c>
      <c r="I71" s="28" t="e">
        <f t="shared" si="1"/>
        <v>#DIV/0!</v>
      </c>
    </row>
    <row r="72" spans="2:10" ht="13">
      <c r="B72" s="93">
        <v>39780</v>
      </c>
      <c r="C72" s="423"/>
      <c r="D72" s="49">
        <f t="shared" si="3"/>
        <v>0</v>
      </c>
      <c r="E72" s="423"/>
      <c r="G72" s="28" t="e">
        <f t="shared" si="2"/>
        <v>#DIV/0!</v>
      </c>
      <c r="I72" s="28" t="e">
        <f t="shared" si="1"/>
        <v>#DIV/0!</v>
      </c>
    </row>
    <row r="73" spans="2:10" ht="13">
      <c r="B73" s="93">
        <v>39813</v>
      </c>
      <c r="C73" s="423"/>
      <c r="D73" s="49">
        <f t="shared" si="3"/>
        <v>0</v>
      </c>
      <c r="E73" s="423"/>
      <c r="G73" s="28" t="e">
        <f t="shared" si="2"/>
        <v>#DIV/0!</v>
      </c>
      <c r="I73" s="28" t="e">
        <f t="shared" si="1"/>
        <v>#DIV/0!</v>
      </c>
    </row>
    <row r="74" spans="2:10" ht="13">
      <c r="B74" s="93">
        <v>39843</v>
      </c>
      <c r="C74" s="423"/>
      <c r="D74" s="49">
        <f t="shared" si="3"/>
        <v>0</v>
      </c>
      <c r="E74" s="423"/>
      <c r="G74" s="28" t="e">
        <f t="shared" si="2"/>
        <v>#DIV/0!</v>
      </c>
      <c r="I74" s="28" t="e">
        <f t="shared" si="1"/>
        <v>#DIV/0!</v>
      </c>
    </row>
    <row r="75" spans="2:10" ht="13">
      <c r="B75" s="93">
        <v>39871</v>
      </c>
      <c r="C75" s="423"/>
      <c r="D75" s="49">
        <f t="shared" si="3"/>
        <v>0</v>
      </c>
      <c r="E75" s="423"/>
      <c r="G75" s="28" t="e">
        <f t="shared" si="2"/>
        <v>#DIV/0!</v>
      </c>
      <c r="I75" s="28" t="e">
        <f t="shared" si="1"/>
        <v>#DIV/0!</v>
      </c>
    </row>
    <row r="76" spans="2:10" ht="13">
      <c r="B76" s="93">
        <v>39903</v>
      </c>
      <c r="C76" s="423"/>
      <c r="D76" s="49">
        <f t="shared" si="3"/>
        <v>0</v>
      </c>
      <c r="E76" s="423"/>
      <c r="G76" s="28" t="e">
        <f t="shared" si="2"/>
        <v>#DIV/0!</v>
      </c>
      <c r="I76" s="28" t="e">
        <f t="shared" si="1"/>
        <v>#DIV/0!</v>
      </c>
    </row>
    <row r="77" spans="2:10" ht="13">
      <c r="B77" s="93">
        <v>39933</v>
      </c>
      <c r="C77" s="423"/>
      <c r="D77" s="49">
        <f t="shared" si="3"/>
        <v>0</v>
      </c>
      <c r="G77" s="28" t="e">
        <f t="shared" si="2"/>
        <v>#DIV/0!</v>
      </c>
      <c r="I77" s="28" t="e">
        <f t="shared" si="1"/>
        <v>#DIV/0!</v>
      </c>
    </row>
    <row r="78" spans="2:10" ht="13">
      <c r="B78" s="93">
        <v>39962</v>
      </c>
      <c r="C78" s="423"/>
      <c r="D78" s="49">
        <f t="shared" si="3"/>
        <v>0</v>
      </c>
      <c r="G78" s="28" t="e">
        <f t="shared" si="2"/>
        <v>#DIV/0!</v>
      </c>
      <c r="I78" s="28" t="e">
        <f t="shared" si="1"/>
        <v>#DIV/0!</v>
      </c>
    </row>
    <row r="79" spans="2:10" ht="13">
      <c r="B79" s="93">
        <v>39994</v>
      </c>
      <c r="C79" s="423"/>
      <c r="D79" s="49">
        <f t="shared" si="3"/>
        <v>0</v>
      </c>
      <c r="G79" s="28" t="e">
        <f t="shared" si="2"/>
        <v>#DIV/0!</v>
      </c>
      <c r="I79" s="28" t="e">
        <f t="shared" si="1"/>
        <v>#DIV/0!</v>
      </c>
      <c r="J79" s="422"/>
    </row>
    <row r="80" spans="2:10" ht="13">
      <c r="B80" s="93">
        <v>40025</v>
      </c>
      <c r="C80" s="423"/>
      <c r="D80" s="49">
        <f t="shared" si="3"/>
        <v>0</v>
      </c>
      <c r="G80" s="28" t="e">
        <f t="shared" si="2"/>
        <v>#DIV/0!</v>
      </c>
      <c r="I80" s="28" t="e">
        <f t="shared" ref="I80:I87" si="4">AVERAGE(E69:E80)</f>
        <v>#DIV/0!</v>
      </c>
      <c r="J80" s="422"/>
    </row>
    <row r="81" spans="2:10" ht="13">
      <c r="B81" s="93">
        <v>40056</v>
      </c>
      <c r="C81" s="423"/>
      <c r="D81" s="49">
        <f t="shared" si="3"/>
        <v>0</v>
      </c>
      <c r="G81" s="28" t="e">
        <f t="shared" ref="G81:G121" si="5">AVERAGE(F69:F81)</f>
        <v>#DIV/0!</v>
      </c>
      <c r="I81" s="28" t="e">
        <f t="shared" si="4"/>
        <v>#DIV/0!</v>
      </c>
      <c r="J81" s="422"/>
    </row>
    <row r="82" spans="2:10" ht="13">
      <c r="B82" s="93">
        <v>40086</v>
      </c>
      <c r="C82" s="423"/>
      <c r="D82" s="49">
        <f t="shared" si="3"/>
        <v>0</v>
      </c>
      <c r="G82" s="28" t="e">
        <f t="shared" si="5"/>
        <v>#DIV/0!</v>
      </c>
      <c r="I82" s="28" t="e">
        <f t="shared" si="4"/>
        <v>#DIV/0!</v>
      </c>
      <c r="J82" s="422"/>
    </row>
    <row r="83" spans="2:10" ht="13">
      <c r="B83" s="93">
        <v>40116</v>
      </c>
      <c r="C83" s="423"/>
      <c r="D83" s="49">
        <f t="shared" si="3"/>
        <v>0</v>
      </c>
      <c r="G83" s="28" t="e">
        <f t="shared" si="5"/>
        <v>#DIV/0!</v>
      </c>
      <c r="I83" s="28" t="e">
        <f t="shared" si="4"/>
        <v>#DIV/0!</v>
      </c>
      <c r="J83" s="422"/>
    </row>
    <row r="84" spans="2:10" ht="13">
      <c r="B84" s="93">
        <v>40147</v>
      </c>
      <c r="C84" s="423"/>
      <c r="D84" s="49">
        <f t="shared" si="3"/>
        <v>0</v>
      </c>
      <c r="G84" s="28" t="e">
        <f t="shared" si="5"/>
        <v>#DIV/0!</v>
      </c>
      <c r="I84" s="28" t="e">
        <f t="shared" si="4"/>
        <v>#DIV/0!</v>
      </c>
      <c r="J84" s="422"/>
    </row>
    <row r="85" spans="2:10" ht="13">
      <c r="B85" s="93">
        <v>40178</v>
      </c>
      <c r="C85" s="423"/>
      <c r="D85" s="49">
        <f t="shared" si="3"/>
        <v>0</v>
      </c>
      <c r="G85" s="28" t="e">
        <f t="shared" si="5"/>
        <v>#DIV/0!</v>
      </c>
      <c r="I85" s="28" t="e">
        <f t="shared" si="4"/>
        <v>#DIV/0!</v>
      </c>
      <c r="J85" s="422"/>
    </row>
    <row r="86" spans="2:10" ht="13">
      <c r="B86" s="93">
        <v>40207</v>
      </c>
      <c r="C86" s="423"/>
      <c r="D86" s="49">
        <f t="shared" si="3"/>
        <v>0</v>
      </c>
      <c r="G86" s="28" t="e">
        <f t="shared" si="5"/>
        <v>#DIV/0!</v>
      </c>
      <c r="I86" s="28" t="e">
        <f t="shared" si="4"/>
        <v>#DIV/0!</v>
      </c>
      <c r="J86" s="422"/>
    </row>
    <row r="87" spans="2:10" ht="13">
      <c r="B87" s="93">
        <v>40235</v>
      </c>
      <c r="C87" s="423"/>
      <c r="D87" s="49">
        <f t="shared" si="3"/>
        <v>0</v>
      </c>
      <c r="G87" s="28" t="e">
        <f t="shared" si="5"/>
        <v>#DIV/0!</v>
      </c>
      <c r="I87" s="28" t="e">
        <f t="shared" si="4"/>
        <v>#DIV/0!</v>
      </c>
      <c r="J87" s="422"/>
    </row>
    <row r="88" spans="2:10" ht="13">
      <c r="B88" s="93">
        <v>40268</v>
      </c>
      <c r="C88" s="423"/>
      <c r="D88" s="49">
        <f t="shared" si="3"/>
        <v>0</v>
      </c>
      <c r="G88" s="28" t="e">
        <f t="shared" si="5"/>
        <v>#DIV/0!</v>
      </c>
      <c r="I88" s="28" t="e">
        <f t="shared" ref="I88:I119" si="6">AVERAGE(E76:E88)</f>
        <v>#DIV/0!</v>
      </c>
      <c r="J88" s="422"/>
    </row>
    <row r="89" spans="2:10" ht="13">
      <c r="B89" s="93">
        <v>40298</v>
      </c>
      <c r="C89" s="423"/>
      <c r="D89" s="49">
        <f t="shared" si="3"/>
        <v>0</v>
      </c>
      <c r="G89" s="28" t="e">
        <f t="shared" si="5"/>
        <v>#DIV/0!</v>
      </c>
      <c r="I89" s="28" t="e">
        <f t="shared" si="6"/>
        <v>#DIV/0!</v>
      </c>
      <c r="J89" s="422"/>
    </row>
    <row r="90" spans="2:10" ht="13">
      <c r="B90" s="93">
        <v>40329</v>
      </c>
      <c r="C90" s="423"/>
      <c r="D90" s="49">
        <f t="shared" si="3"/>
        <v>0</v>
      </c>
      <c r="G90" s="28" t="e">
        <f t="shared" si="5"/>
        <v>#DIV/0!</v>
      </c>
      <c r="I90" s="28" t="e">
        <f t="shared" si="6"/>
        <v>#DIV/0!</v>
      </c>
      <c r="J90" s="422"/>
    </row>
    <row r="91" spans="2:10" ht="13">
      <c r="B91" s="93">
        <v>40359</v>
      </c>
      <c r="C91" s="423"/>
      <c r="D91" s="49">
        <f t="shared" si="3"/>
        <v>0</v>
      </c>
      <c r="G91" s="28" t="e">
        <f t="shared" si="5"/>
        <v>#DIV/0!</v>
      </c>
      <c r="I91" s="28" t="e">
        <f t="shared" si="6"/>
        <v>#DIV/0!</v>
      </c>
      <c r="J91" s="422"/>
    </row>
    <row r="92" spans="2:10" ht="13">
      <c r="B92" s="93">
        <v>40389</v>
      </c>
      <c r="C92" s="424"/>
      <c r="D92" s="49">
        <f t="shared" si="3"/>
        <v>0</v>
      </c>
      <c r="E92" s="425"/>
      <c r="F92" s="425"/>
      <c r="G92" s="28" t="e">
        <f t="shared" si="5"/>
        <v>#DIV/0!</v>
      </c>
      <c r="H92" s="425"/>
      <c r="I92" s="28" t="e">
        <f t="shared" si="6"/>
        <v>#DIV/0!</v>
      </c>
      <c r="J92" s="422"/>
    </row>
    <row r="93" spans="2:10" ht="13">
      <c r="B93" s="93">
        <v>40421</v>
      </c>
      <c r="C93" s="424"/>
      <c r="D93" s="49">
        <f t="shared" si="3"/>
        <v>0</v>
      </c>
      <c r="E93" s="425"/>
      <c r="F93" s="425"/>
      <c r="G93" s="28" t="e">
        <f t="shared" si="5"/>
        <v>#DIV/0!</v>
      </c>
      <c r="H93" s="425"/>
      <c r="I93" s="28" t="e">
        <f t="shared" si="6"/>
        <v>#DIV/0!</v>
      </c>
      <c r="J93" s="422"/>
    </row>
    <row r="94" spans="2:10" ht="13">
      <c r="B94" s="93">
        <v>40451</v>
      </c>
      <c r="C94" s="424"/>
      <c r="D94" s="49">
        <f t="shared" si="3"/>
        <v>0</v>
      </c>
      <c r="E94" s="425"/>
      <c r="F94" s="425"/>
      <c r="G94" s="28" t="e">
        <f t="shared" si="5"/>
        <v>#DIV/0!</v>
      </c>
      <c r="H94" s="425"/>
      <c r="I94" s="28" t="e">
        <f t="shared" si="6"/>
        <v>#DIV/0!</v>
      </c>
      <c r="J94" s="422"/>
    </row>
    <row r="95" spans="2:10" ht="13">
      <c r="B95" s="93">
        <v>40480</v>
      </c>
      <c r="C95" s="424"/>
      <c r="D95" s="49">
        <f t="shared" si="3"/>
        <v>0</v>
      </c>
      <c r="E95" s="425"/>
      <c r="F95" s="425"/>
      <c r="G95" s="28" t="e">
        <f t="shared" si="5"/>
        <v>#DIV/0!</v>
      </c>
      <c r="H95" s="425"/>
      <c r="I95" s="28" t="e">
        <f t="shared" si="6"/>
        <v>#DIV/0!</v>
      </c>
      <c r="J95" s="422"/>
    </row>
    <row r="96" spans="2:10">
      <c r="B96" s="426">
        <v>40512</v>
      </c>
      <c r="C96" s="424"/>
      <c r="D96" s="49">
        <f t="shared" si="3"/>
        <v>0</v>
      </c>
      <c r="E96" s="425"/>
      <c r="F96" s="425"/>
      <c r="G96" s="28" t="e">
        <f t="shared" si="5"/>
        <v>#DIV/0!</v>
      </c>
      <c r="H96" s="425"/>
      <c r="I96" s="28" t="e">
        <f t="shared" si="6"/>
        <v>#DIV/0!</v>
      </c>
      <c r="J96" s="422"/>
    </row>
    <row r="97" spans="2:10">
      <c r="B97" s="426">
        <v>40543</v>
      </c>
      <c r="C97" s="424"/>
      <c r="D97" s="49">
        <f t="shared" si="3"/>
        <v>0</v>
      </c>
      <c r="E97" s="425"/>
      <c r="F97" s="425"/>
      <c r="G97" s="28" t="e">
        <f t="shared" si="5"/>
        <v>#DIV/0!</v>
      </c>
      <c r="H97" s="425"/>
      <c r="I97" s="28" t="e">
        <f t="shared" si="6"/>
        <v>#DIV/0!</v>
      </c>
      <c r="J97" s="422"/>
    </row>
    <row r="98" spans="2:10">
      <c r="B98" s="426">
        <v>40574</v>
      </c>
      <c r="C98" s="424"/>
      <c r="D98" s="49">
        <f t="shared" si="3"/>
        <v>0</v>
      </c>
      <c r="E98" s="425"/>
      <c r="F98" s="425"/>
      <c r="G98" s="28" t="e">
        <f t="shared" si="5"/>
        <v>#DIV/0!</v>
      </c>
      <c r="H98" s="425"/>
      <c r="I98" s="28" t="e">
        <f t="shared" si="6"/>
        <v>#DIV/0!</v>
      </c>
      <c r="J98" s="422"/>
    </row>
    <row r="99" spans="2:10">
      <c r="B99" s="426">
        <v>40602</v>
      </c>
      <c r="C99" s="424"/>
      <c r="D99" s="49">
        <f t="shared" si="3"/>
        <v>0</v>
      </c>
      <c r="E99" s="425"/>
      <c r="F99" s="425"/>
      <c r="G99" s="28" t="e">
        <f t="shared" si="5"/>
        <v>#DIV/0!</v>
      </c>
      <c r="H99" s="425"/>
      <c r="I99" s="28" t="e">
        <f t="shared" si="6"/>
        <v>#DIV/0!</v>
      </c>
      <c r="J99" s="422"/>
    </row>
    <row r="100" spans="2:10">
      <c r="B100" s="426">
        <v>40633</v>
      </c>
      <c r="D100" s="49">
        <f t="shared" si="3"/>
        <v>0</v>
      </c>
      <c r="G100" s="28" t="e">
        <f t="shared" si="5"/>
        <v>#DIV/0!</v>
      </c>
      <c r="I100" s="28" t="e">
        <f t="shared" si="6"/>
        <v>#DIV/0!</v>
      </c>
      <c r="J100" s="422"/>
    </row>
    <row r="101" spans="2:10">
      <c r="B101" s="94">
        <v>40662</v>
      </c>
      <c r="C101" s="424"/>
      <c r="D101" s="49">
        <f t="shared" si="3"/>
        <v>0</v>
      </c>
      <c r="E101" s="425"/>
      <c r="F101" s="425"/>
      <c r="G101" s="28" t="e">
        <f t="shared" si="5"/>
        <v>#DIV/0!</v>
      </c>
      <c r="H101" s="425"/>
      <c r="I101" s="28" t="e">
        <f t="shared" si="6"/>
        <v>#DIV/0!</v>
      </c>
      <c r="J101" s="422"/>
    </row>
    <row r="102" spans="2:10">
      <c r="B102" s="94">
        <v>40694</v>
      </c>
      <c r="C102" s="424"/>
      <c r="D102" s="49">
        <f t="shared" si="3"/>
        <v>0</v>
      </c>
      <c r="E102" s="425"/>
      <c r="F102" s="425"/>
      <c r="G102" s="28" t="e">
        <f t="shared" si="5"/>
        <v>#DIV/0!</v>
      </c>
      <c r="H102" s="425"/>
      <c r="I102" s="28" t="e">
        <f t="shared" si="6"/>
        <v>#DIV/0!</v>
      </c>
      <c r="J102" s="422"/>
    </row>
    <row r="103" spans="2:10">
      <c r="B103" s="94">
        <v>40724</v>
      </c>
      <c r="C103" s="424"/>
      <c r="D103" s="49">
        <f t="shared" si="3"/>
        <v>0</v>
      </c>
      <c r="E103" s="425"/>
      <c r="F103" s="425"/>
      <c r="G103" s="28" t="e">
        <f t="shared" si="5"/>
        <v>#DIV/0!</v>
      </c>
      <c r="H103" s="425"/>
      <c r="I103" s="28" t="e">
        <f t="shared" si="6"/>
        <v>#DIV/0!</v>
      </c>
      <c r="J103" s="422"/>
    </row>
    <row r="104" spans="2:10">
      <c r="B104" s="94">
        <v>40753</v>
      </c>
      <c r="C104" s="424"/>
      <c r="D104" s="49">
        <f t="shared" si="3"/>
        <v>0</v>
      </c>
      <c r="E104" s="425"/>
      <c r="F104" s="425"/>
      <c r="G104" s="28" t="e">
        <f t="shared" si="5"/>
        <v>#DIV/0!</v>
      </c>
      <c r="H104" s="425"/>
      <c r="I104" s="28" t="e">
        <f t="shared" si="6"/>
        <v>#DIV/0!</v>
      </c>
    </row>
    <row r="105" spans="2:10">
      <c r="B105" s="94">
        <v>40786</v>
      </c>
      <c r="C105" s="424"/>
      <c r="D105" s="49">
        <f t="shared" si="3"/>
        <v>0</v>
      </c>
      <c r="E105" s="425"/>
      <c r="F105" s="425"/>
      <c r="G105" s="28" t="e">
        <f t="shared" si="5"/>
        <v>#DIV/0!</v>
      </c>
      <c r="H105" s="425"/>
      <c r="I105" s="28" t="e">
        <f t="shared" si="6"/>
        <v>#DIV/0!</v>
      </c>
    </row>
    <row r="106" spans="2:10">
      <c r="B106" s="94">
        <v>40816</v>
      </c>
      <c r="C106" s="424"/>
      <c r="D106" s="49">
        <f t="shared" si="3"/>
        <v>0</v>
      </c>
      <c r="E106" s="425"/>
      <c r="F106" s="425"/>
      <c r="G106" s="28" t="e">
        <f t="shared" si="5"/>
        <v>#DIV/0!</v>
      </c>
      <c r="I106" s="28" t="e">
        <f t="shared" si="6"/>
        <v>#DIV/0!</v>
      </c>
    </row>
    <row r="107" spans="2:10">
      <c r="B107" s="94">
        <v>40847</v>
      </c>
      <c r="C107" s="424"/>
      <c r="D107" s="49">
        <f t="shared" si="3"/>
        <v>0</v>
      </c>
      <c r="G107" s="28" t="e">
        <f t="shared" si="5"/>
        <v>#DIV/0!</v>
      </c>
      <c r="I107" s="28" t="e">
        <f t="shared" si="6"/>
        <v>#DIV/0!</v>
      </c>
    </row>
    <row r="108" spans="2:10">
      <c r="B108" s="94">
        <v>40877</v>
      </c>
      <c r="C108" s="424"/>
      <c r="D108" s="49">
        <f t="shared" si="3"/>
        <v>0</v>
      </c>
      <c r="G108" s="28" t="e">
        <f t="shared" si="5"/>
        <v>#DIV/0!</v>
      </c>
      <c r="I108" s="28" t="e">
        <f t="shared" si="6"/>
        <v>#DIV/0!</v>
      </c>
    </row>
    <row r="109" spans="2:10">
      <c r="B109" s="94">
        <v>40907</v>
      </c>
      <c r="C109" s="424"/>
      <c r="D109" s="49">
        <f t="shared" si="3"/>
        <v>0</v>
      </c>
      <c r="G109" s="28" t="e">
        <f t="shared" si="5"/>
        <v>#DIV/0!</v>
      </c>
      <c r="I109" s="28" t="e">
        <f t="shared" si="6"/>
        <v>#DIV/0!</v>
      </c>
    </row>
    <row r="110" spans="2:10">
      <c r="B110" s="94">
        <v>40939</v>
      </c>
      <c r="C110" s="424"/>
      <c r="D110" s="49">
        <f t="shared" si="3"/>
        <v>0</v>
      </c>
      <c r="G110" s="28" t="e">
        <f t="shared" si="5"/>
        <v>#DIV/0!</v>
      </c>
      <c r="I110" s="28" t="e">
        <f t="shared" si="6"/>
        <v>#DIV/0!</v>
      </c>
    </row>
    <row r="111" spans="2:10">
      <c r="B111" s="94">
        <v>40968</v>
      </c>
      <c r="C111" s="424"/>
      <c r="D111" s="49">
        <f t="shared" si="3"/>
        <v>0</v>
      </c>
      <c r="G111" s="28" t="e">
        <f t="shared" si="5"/>
        <v>#DIV/0!</v>
      </c>
      <c r="I111" s="28" t="e">
        <f t="shared" si="6"/>
        <v>#DIV/0!</v>
      </c>
    </row>
    <row r="112" spans="2:10">
      <c r="B112" s="94">
        <v>40998</v>
      </c>
      <c r="C112" s="424"/>
      <c r="D112" s="49">
        <f t="shared" si="3"/>
        <v>0</v>
      </c>
      <c r="G112" s="28" t="e">
        <f t="shared" si="5"/>
        <v>#DIV/0!</v>
      </c>
      <c r="I112" s="28" t="e">
        <f t="shared" si="6"/>
        <v>#DIV/0!</v>
      </c>
    </row>
    <row r="113" spans="2:10">
      <c r="B113" s="94">
        <v>41029</v>
      </c>
      <c r="C113" s="424"/>
      <c r="D113" s="49">
        <f t="shared" si="3"/>
        <v>0</v>
      </c>
      <c r="G113" s="28" t="e">
        <f t="shared" si="5"/>
        <v>#DIV/0!</v>
      </c>
      <c r="I113" s="28" t="e">
        <f t="shared" si="6"/>
        <v>#DIV/0!</v>
      </c>
    </row>
    <row r="114" spans="2:10">
      <c r="B114" s="94">
        <v>41060</v>
      </c>
      <c r="C114" s="424"/>
      <c r="D114" s="49">
        <f t="shared" si="3"/>
        <v>0</v>
      </c>
      <c r="G114" s="28" t="e">
        <f t="shared" si="5"/>
        <v>#DIV/0!</v>
      </c>
      <c r="I114" s="28" t="e">
        <f t="shared" si="6"/>
        <v>#DIV/0!</v>
      </c>
    </row>
    <row r="115" spans="2:10">
      <c r="B115" s="94">
        <v>41089</v>
      </c>
      <c r="C115" s="424"/>
      <c r="D115" s="49">
        <f t="shared" si="3"/>
        <v>0</v>
      </c>
      <c r="G115" s="28" t="e">
        <f t="shared" si="5"/>
        <v>#DIV/0!</v>
      </c>
      <c r="I115" s="28" t="e">
        <f t="shared" si="6"/>
        <v>#DIV/0!</v>
      </c>
      <c r="J115" s="422"/>
    </row>
    <row r="116" spans="2:10">
      <c r="B116" s="94">
        <v>41121</v>
      </c>
      <c r="C116" s="424"/>
      <c r="D116" s="49">
        <f t="shared" si="3"/>
        <v>0</v>
      </c>
      <c r="G116" s="28" t="e">
        <f t="shared" si="5"/>
        <v>#DIV/0!</v>
      </c>
      <c r="I116" s="28" t="e">
        <f t="shared" si="6"/>
        <v>#DIV/0!</v>
      </c>
      <c r="J116" s="422"/>
    </row>
    <row r="117" spans="2:10">
      <c r="B117" s="94">
        <v>41152</v>
      </c>
      <c r="C117" s="424"/>
      <c r="D117" s="49">
        <f t="shared" si="3"/>
        <v>0</v>
      </c>
      <c r="G117" s="28" t="e">
        <f t="shared" si="5"/>
        <v>#DIV/0!</v>
      </c>
      <c r="I117" s="28" t="e">
        <f t="shared" si="6"/>
        <v>#DIV/0!</v>
      </c>
      <c r="J117" s="422"/>
    </row>
    <row r="118" spans="2:10">
      <c r="B118" s="94">
        <v>41180</v>
      </c>
      <c r="C118" s="424"/>
      <c r="D118" s="49">
        <f t="shared" si="3"/>
        <v>0</v>
      </c>
      <c r="G118" s="28" t="e">
        <f t="shared" si="5"/>
        <v>#DIV/0!</v>
      </c>
      <c r="I118" s="28" t="e">
        <f t="shared" si="6"/>
        <v>#DIV/0!</v>
      </c>
      <c r="J118" s="422"/>
    </row>
    <row r="119" spans="2:10">
      <c r="B119" s="94">
        <v>41213</v>
      </c>
      <c r="C119" s="424"/>
      <c r="D119" s="49">
        <f t="shared" ref="D119:D137" si="7">C119/1000000</f>
        <v>0</v>
      </c>
      <c r="G119" s="28" t="e">
        <f t="shared" si="5"/>
        <v>#DIV/0!</v>
      </c>
      <c r="I119" s="28" t="e">
        <f t="shared" si="6"/>
        <v>#DIV/0!</v>
      </c>
      <c r="J119" s="422"/>
    </row>
    <row r="120" spans="2:10">
      <c r="B120" s="94">
        <v>41243</v>
      </c>
      <c r="C120" s="424"/>
      <c r="D120" s="49">
        <f t="shared" si="7"/>
        <v>0</v>
      </c>
      <c r="G120" s="28" t="e">
        <f t="shared" si="5"/>
        <v>#DIV/0!</v>
      </c>
      <c r="I120" s="28" t="e">
        <f t="shared" ref="I120:I150" si="8">AVERAGE(E108:E120)</f>
        <v>#DIV/0!</v>
      </c>
      <c r="J120" s="422"/>
    </row>
    <row r="121" spans="2:10">
      <c r="B121" s="94">
        <v>41274</v>
      </c>
      <c r="C121" s="424"/>
      <c r="D121" s="49">
        <f t="shared" si="7"/>
        <v>0</v>
      </c>
      <c r="G121" s="28" t="e">
        <f t="shared" si="5"/>
        <v>#DIV/0!</v>
      </c>
      <c r="I121" s="28" t="e">
        <f t="shared" si="8"/>
        <v>#DIV/0!</v>
      </c>
      <c r="J121" s="422"/>
    </row>
    <row r="122" spans="2:10">
      <c r="B122" s="94">
        <v>41305</v>
      </c>
      <c r="C122" s="424"/>
      <c r="D122" s="49">
        <f t="shared" si="7"/>
        <v>0</v>
      </c>
      <c r="G122" s="28" t="e">
        <f t="shared" ref="G122:G150" si="9">AVERAGE(F110:F122)</f>
        <v>#DIV/0!</v>
      </c>
      <c r="I122" s="28" t="e">
        <f t="shared" si="8"/>
        <v>#DIV/0!</v>
      </c>
      <c r="J122" s="422"/>
    </row>
    <row r="123" spans="2:10">
      <c r="B123" s="94">
        <v>41333</v>
      </c>
      <c r="C123" s="424"/>
      <c r="D123" s="49">
        <f t="shared" si="7"/>
        <v>0</v>
      </c>
      <c r="G123" s="28" t="e">
        <f t="shared" si="9"/>
        <v>#DIV/0!</v>
      </c>
      <c r="I123" s="28" t="e">
        <f t="shared" si="8"/>
        <v>#DIV/0!</v>
      </c>
      <c r="J123" s="422"/>
    </row>
    <row r="124" spans="2:10">
      <c r="B124" s="94">
        <v>41362</v>
      </c>
      <c r="C124" s="424"/>
      <c r="D124" s="49">
        <f t="shared" si="7"/>
        <v>0</v>
      </c>
      <c r="G124" s="28" t="e">
        <f t="shared" si="9"/>
        <v>#DIV/0!</v>
      </c>
      <c r="I124" s="28" t="e">
        <f t="shared" si="8"/>
        <v>#DIV/0!</v>
      </c>
      <c r="J124" s="422"/>
    </row>
    <row r="125" spans="2:10">
      <c r="B125" s="94">
        <v>41394</v>
      </c>
      <c r="C125" s="424"/>
      <c r="D125" s="49">
        <f t="shared" si="7"/>
        <v>0</v>
      </c>
      <c r="G125" s="28" t="e">
        <f t="shared" si="9"/>
        <v>#DIV/0!</v>
      </c>
      <c r="I125" s="28" t="e">
        <f t="shared" si="8"/>
        <v>#DIV/0!</v>
      </c>
      <c r="J125" s="422"/>
    </row>
    <row r="126" spans="2:10">
      <c r="B126" s="94">
        <v>41425</v>
      </c>
      <c r="C126" s="424"/>
      <c r="D126" s="49">
        <f t="shared" si="7"/>
        <v>0</v>
      </c>
      <c r="G126" s="28" t="e">
        <f t="shared" si="9"/>
        <v>#DIV/0!</v>
      </c>
      <c r="I126" s="28" t="e">
        <f t="shared" si="8"/>
        <v>#DIV/0!</v>
      </c>
      <c r="J126" s="422"/>
    </row>
    <row r="127" spans="2:10">
      <c r="B127" s="94">
        <v>41453</v>
      </c>
      <c r="C127" s="424"/>
      <c r="D127" s="49">
        <f t="shared" si="7"/>
        <v>0</v>
      </c>
      <c r="G127" s="28" t="e">
        <f t="shared" si="9"/>
        <v>#DIV/0!</v>
      </c>
      <c r="I127" s="28" t="e">
        <f t="shared" si="8"/>
        <v>#DIV/0!</v>
      </c>
      <c r="J127" s="422"/>
    </row>
    <row r="128" spans="2:10">
      <c r="B128" s="94">
        <v>41486</v>
      </c>
      <c r="C128" s="424"/>
      <c r="D128" s="49">
        <f t="shared" si="7"/>
        <v>0</v>
      </c>
      <c r="G128" s="28" t="e">
        <f t="shared" si="9"/>
        <v>#DIV/0!</v>
      </c>
      <c r="I128" s="28" t="e">
        <f t="shared" si="8"/>
        <v>#DIV/0!</v>
      </c>
      <c r="J128" s="422"/>
    </row>
    <row r="129" spans="2:11">
      <c r="B129" s="94">
        <v>41516</v>
      </c>
      <c r="C129" s="424"/>
      <c r="D129" s="49">
        <f t="shared" si="7"/>
        <v>0</v>
      </c>
      <c r="G129" s="28" t="e">
        <f t="shared" si="9"/>
        <v>#DIV/0!</v>
      </c>
      <c r="I129" s="28" t="e">
        <f t="shared" si="8"/>
        <v>#DIV/0!</v>
      </c>
      <c r="J129" s="422"/>
    </row>
    <row r="130" spans="2:11">
      <c r="B130" s="94">
        <v>41547</v>
      </c>
      <c r="C130" s="424"/>
      <c r="D130" s="49">
        <f t="shared" si="7"/>
        <v>0</v>
      </c>
      <c r="G130" s="28" t="e">
        <f t="shared" si="9"/>
        <v>#DIV/0!</v>
      </c>
      <c r="I130" s="28" t="e">
        <f t="shared" si="8"/>
        <v>#DIV/0!</v>
      </c>
      <c r="J130" s="422"/>
    </row>
    <row r="131" spans="2:11">
      <c r="B131" s="94">
        <v>41578</v>
      </c>
      <c r="C131" s="424"/>
      <c r="D131" s="49">
        <f t="shared" si="7"/>
        <v>0</v>
      </c>
      <c r="G131" s="28" t="e">
        <f t="shared" si="9"/>
        <v>#DIV/0!</v>
      </c>
      <c r="I131" s="28" t="e">
        <f t="shared" si="8"/>
        <v>#DIV/0!</v>
      </c>
      <c r="J131" s="422"/>
    </row>
    <row r="132" spans="2:11">
      <c r="B132" s="94">
        <v>41607</v>
      </c>
      <c r="C132" s="424"/>
      <c r="D132" s="49">
        <f t="shared" si="7"/>
        <v>0</v>
      </c>
      <c r="G132" s="28" t="e">
        <f t="shared" si="9"/>
        <v>#DIV/0!</v>
      </c>
      <c r="I132" s="28" t="e">
        <f t="shared" si="8"/>
        <v>#DIV/0!</v>
      </c>
      <c r="J132" s="422"/>
    </row>
    <row r="133" spans="2:11">
      <c r="B133" s="94">
        <v>41639</v>
      </c>
      <c r="C133" s="424"/>
      <c r="D133" s="49">
        <f t="shared" si="7"/>
        <v>0</v>
      </c>
      <c r="G133" s="28" t="e">
        <f t="shared" si="9"/>
        <v>#DIV/0!</v>
      </c>
      <c r="I133" s="28" t="e">
        <f t="shared" si="8"/>
        <v>#DIV/0!</v>
      </c>
      <c r="J133" s="422"/>
    </row>
    <row r="134" spans="2:11">
      <c r="B134" s="94">
        <v>41670</v>
      </c>
      <c r="C134" s="424"/>
      <c r="D134" s="49">
        <f t="shared" si="7"/>
        <v>0</v>
      </c>
      <c r="G134" s="28" t="e">
        <f t="shared" si="9"/>
        <v>#DIV/0!</v>
      </c>
      <c r="I134" s="28" t="e">
        <f t="shared" si="8"/>
        <v>#DIV/0!</v>
      </c>
      <c r="J134" s="422"/>
    </row>
    <row r="135" spans="2:11">
      <c r="B135" s="94">
        <v>41698</v>
      </c>
      <c r="C135" s="424"/>
      <c r="D135" s="49">
        <f t="shared" si="7"/>
        <v>0</v>
      </c>
      <c r="G135" s="28" t="e">
        <f t="shared" si="9"/>
        <v>#DIV/0!</v>
      </c>
      <c r="I135" s="28" t="e">
        <f t="shared" si="8"/>
        <v>#DIV/0!</v>
      </c>
      <c r="J135" s="422"/>
    </row>
    <row r="136" spans="2:11">
      <c r="B136" s="94">
        <v>41729</v>
      </c>
      <c r="C136" s="424"/>
      <c r="D136" s="49">
        <f t="shared" si="7"/>
        <v>0</v>
      </c>
      <c r="G136" s="28" t="e">
        <f t="shared" si="9"/>
        <v>#DIV/0!</v>
      </c>
      <c r="I136" s="28" t="e">
        <f t="shared" si="8"/>
        <v>#DIV/0!</v>
      </c>
      <c r="J136" s="422"/>
    </row>
    <row r="137" spans="2:11">
      <c r="B137" s="94">
        <v>41759</v>
      </c>
      <c r="C137" s="424"/>
      <c r="D137" s="49">
        <f t="shared" si="7"/>
        <v>0</v>
      </c>
      <c r="G137" s="28" t="e">
        <f t="shared" si="9"/>
        <v>#DIV/0!</v>
      </c>
      <c r="I137" s="28" t="e">
        <f t="shared" si="8"/>
        <v>#DIV/0!</v>
      </c>
      <c r="J137" s="422"/>
    </row>
    <row r="138" spans="2:11">
      <c r="B138" s="94">
        <v>41789</v>
      </c>
      <c r="C138" s="427" t="e">
        <f t="shared" ref="C138:C149" ca="1" si="10">IF(OR(VLOOKUP($B138,MFSA,6,TRUE)=C137,C137=""),"",VLOOKUP($B138,MFSA,6,TRUE))</f>
        <v>#REF!</v>
      </c>
      <c r="D138" s="428" t="e">
        <f t="shared" ref="D138:D150" ca="1" si="11">IF($C138="","",C138/1000000)</f>
        <v>#REF!</v>
      </c>
      <c r="E138" s="421" t="e">
        <f t="shared" ref="E138:E214" ca="1" si="12">IF($C138="","",VLOOKUP($B138,MFSA,4,TRUE))</f>
        <v>#REF!</v>
      </c>
      <c r="F138" s="421" t="e">
        <f t="shared" ref="F138:F214" ca="1" si="13">IF($C138="","",VLOOKUP($B138,MFSA,3,TRUE))</f>
        <v>#REF!</v>
      </c>
      <c r="G138" s="28" t="e">
        <f t="shared" ca="1" si="9"/>
        <v>#REF!</v>
      </c>
      <c r="H138" s="421" t="e">
        <f t="shared" ref="H138:H214" ca="1" si="14">IF($C138="","",VLOOKUP($B138,MFSA,5,TRUE))</f>
        <v>#REF!</v>
      </c>
      <c r="I138" s="28" t="e">
        <f t="shared" ca="1" si="8"/>
        <v>#REF!</v>
      </c>
      <c r="J138" s="421" t="e">
        <f t="shared" ref="J138:J214" ca="1" si="15">IF($C138="","",VLOOKUP($B138,MFSA,2,TRUE))</f>
        <v>#REF!</v>
      </c>
      <c r="K138" s="16"/>
    </row>
    <row r="139" spans="2:11">
      <c r="B139" s="94">
        <v>41820</v>
      </c>
      <c r="C139" s="427" t="e">
        <f t="shared" ca="1" si="10"/>
        <v>#REF!</v>
      </c>
      <c r="D139" s="428" t="e">
        <f t="shared" ca="1" si="11"/>
        <v>#REF!</v>
      </c>
      <c r="E139" s="421" t="e">
        <f t="shared" ca="1" si="12"/>
        <v>#REF!</v>
      </c>
      <c r="F139" s="421" t="e">
        <f t="shared" ca="1" si="13"/>
        <v>#REF!</v>
      </c>
      <c r="G139" s="28" t="e">
        <f t="shared" ca="1" si="9"/>
        <v>#REF!</v>
      </c>
      <c r="H139" s="421" t="e">
        <f t="shared" ca="1" si="14"/>
        <v>#REF!</v>
      </c>
      <c r="I139" s="28" t="e">
        <f t="shared" ca="1" si="8"/>
        <v>#REF!</v>
      </c>
      <c r="J139" s="421" t="e">
        <f t="shared" ca="1" si="15"/>
        <v>#REF!</v>
      </c>
    </row>
    <row r="140" spans="2:11">
      <c r="B140" s="94">
        <v>41851</v>
      </c>
      <c r="C140" s="427" t="e">
        <f t="shared" ca="1" si="10"/>
        <v>#REF!</v>
      </c>
      <c r="D140" s="428" t="e">
        <f t="shared" ca="1" si="11"/>
        <v>#REF!</v>
      </c>
      <c r="E140" s="421" t="e">
        <f t="shared" ca="1" si="12"/>
        <v>#REF!</v>
      </c>
      <c r="F140" s="421" t="e">
        <f t="shared" ca="1" si="13"/>
        <v>#REF!</v>
      </c>
      <c r="G140" s="28" t="e">
        <f t="shared" ca="1" si="9"/>
        <v>#REF!</v>
      </c>
      <c r="H140" s="421" t="e">
        <f t="shared" ca="1" si="14"/>
        <v>#REF!</v>
      </c>
      <c r="I140" s="28" t="e">
        <f t="shared" ca="1" si="8"/>
        <v>#REF!</v>
      </c>
      <c r="J140" s="421" t="e">
        <f t="shared" ca="1" si="15"/>
        <v>#REF!</v>
      </c>
    </row>
    <row r="141" spans="2:11">
      <c r="B141" s="94">
        <v>41880</v>
      </c>
      <c r="C141" s="427" t="e">
        <f t="shared" ca="1" si="10"/>
        <v>#REF!</v>
      </c>
      <c r="D141" s="428" t="e">
        <f t="shared" ca="1" si="11"/>
        <v>#REF!</v>
      </c>
      <c r="E141" s="421" t="e">
        <f t="shared" ca="1" si="12"/>
        <v>#REF!</v>
      </c>
      <c r="F141" s="421" t="e">
        <f t="shared" ca="1" si="13"/>
        <v>#REF!</v>
      </c>
      <c r="G141" s="28" t="e">
        <f t="shared" ca="1" si="9"/>
        <v>#REF!</v>
      </c>
      <c r="H141" s="421" t="e">
        <f t="shared" ca="1" si="14"/>
        <v>#REF!</v>
      </c>
      <c r="I141" s="28" t="e">
        <f t="shared" ca="1" si="8"/>
        <v>#REF!</v>
      </c>
      <c r="J141" s="421" t="e">
        <f t="shared" ca="1" si="15"/>
        <v>#REF!</v>
      </c>
    </row>
    <row r="142" spans="2:11">
      <c r="B142" s="94">
        <v>41912</v>
      </c>
      <c r="C142" s="427" t="e">
        <f t="shared" ca="1" si="10"/>
        <v>#REF!</v>
      </c>
      <c r="D142" s="428" t="e">
        <f t="shared" ca="1" si="11"/>
        <v>#REF!</v>
      </c>
      <c r="E142" s="421" t="e">
        <f t="shared" ca="1" si="12"/>
        <v>#REF!</v>
      </c>
      <c r="F142" s="421" t="e">
        <f t="shared" ca="1" si="13"/>
        <v>#REF!</v>
      </c>
      <c r="G142" s="28" t="e">
        <f t="shared" ca="1" si="9"/>
        <v>#REF!</v>
      </c>
      <c r="H142" s="421" t="e">
        <f t="shared" ca="1" si="14"/>
        <v>#REF!</v>
      </c>
      <c r="I142" s="28" t="e">
        <f t="shared" ca="1" si="8"/>
        <v>#REF!</v>
      </c>
      <c r="J142" s="421" t="e">
        <f t="shared" ca="1" si="15"/>
        <v>#REF!</v>
      </c>
    </row>
    <row r="143" spans="2:11">
      <c r="B143" s="94">
        <v>41943</v>
      </c>
      <c r="C143" s="427" t="e">
        <f t="shared" ca="1" si="10"/>
        <v>#REF!</v>
      </c>
      <c r="D143" s="428" t="e">
        <f t="shared" ca="1" si="11"/>
        <v>#REF!</v>
      </c>
      <c r="E143" s="421" t="e">
        <f t="shared" ca="1" si="12"/>
        <v>#REF!</v>
      </c>
      <c r="F143" s="421" t="e">
        <f t="shared" ca="1" si="13"/>
        <v>#REF!</v>
      </c>
      <c r="G143" s="28" t="e">
        <f t="shared" ca="1" si="9"/>
        <v>#REF!</v>
      </c>
      <c r="H143" s="421" t="e">
        <f t="shared" ca="1" si="14"/>
        <v>#REF!</v>
      </c>
      <c r="I143" s="28" t="e">
        <f t="shared" ca="1" si="8"/>
        <v>#REF!</v>
      </c>
      <c r="J143" s="421" t="e">
        <f t="shared" ca="1" si="15"/>
        <v>#REF!</v>
      </c>
    </row>
    <row r="144" spans="2:11">
      <c r="B144" s="94">
        <v>41971</v>
      </c>
      <c r="C144" s="427" t="e">
        <f t="shared" ca="1" si="10"/>
        <v>#REF!</v>
      </c>
      <c r="D144" s="428" t="e">
        <f t="shared" ca="1" si="11"/>
        <v>#REF!</v>
      </c>
      <c r="E144" s="421" t="e">
        <f t="shared" ca="1" si="12"/>
        <v>#REF!</v>
      </c>
      <c r="F144" s="421" t="e">
        <f t="shared" ca="1" si="13"/>
        <v>#REF!</v>
      </c>
      <c r="G144" s="28" t="e">
        <f t="shared" ca="1" si="9"/>
        <v>#REF!</v>
      </c>
      <c r="H144" s="421" t="e">
        <f t="shared" ca="1" si="14"/>
        <v>#REF!</v>
      </c>
      <c r="I144" s="28" t="e">
        <f t="shared" ca="1" si="8"/>
        <v>#REF!</v>
      </c>
      <c r="J144" s="421" t="e">
        <f t="shared" ca="1" si="15"/>
        <v>#REF!</v>
      </c>
    </row>
    <row r="145" spans="2:10">
      <c r="B145" s="94">
        <v>42004</v>
      </c>
      <c r="C145" s="427" t="e">
        <f t="shared" ca="1" si="10"/>
        <v>#REF!</v>
      </c>
      <c r="D145" s="428" t="e">
        <f t="shared" ca="1" si="11"/>
        <v>#REF!</v>
      </c>
      <c r="E145" s="421" t="e">
        <f t="shared" ca="1" si="12"/>
        <v>#REF!</v>
      </c>
      <c r="F145" s="421" t="e">
        <f t="shared" ca="1" si="13"/>
        <v>#REF!</v>
      </c>
      <c r="G145" s="28" t="e">
        <f t="shared" ca="1" si="9"/>
        <v>#REF!</v>
      </c>
      <c r="H145" s="421" t="e">
        <f t="shared" ca="1" si="14"/>
        <v>#REF!</v>
      </c>
      <c r="I145" s="28" t="e">
        <f t="shared" ca="1" si="8"/>
        <v>#REF!</v>
      </c>
      <c r="J145" s="421" t="e">
        <f t="shared" ca="1" si="15"/>
        <v>#REF!</v>
      </c>
    </row>
    <row r="146" spans="2:10">
      <c r="B146" s="94">
        <v>42034</v>
      </c>
      <c r="C146" s="427" t="e">
        <f t="shared" ca="1" si="10"/>
        <v>#REF!</v>
      </c>
      <c r="D146" s="428" t="e">
        <f t="shared" ca="1" si="11"/>
        <v>#REF!</v>
      </c>
      <c r="E146" s="421" t="e">
        <f t="shared" ca="1" si="12"/>
        <v>#REF!</v>
      </c>
      <c r="F146" s="421" t="e">
        <f t="shared" ca="1" si="13"/>
        <v>#REF!</v>
      </c>
      <c r="G146" s="28" t="e">
        <f t="shared" ca="1" si="9"/>
        <v>#REF!</v>
      </c>
      <c r="H146" s="421" t="e">
        <f t="shared" ca="1" si="14"/>
        <v>#REF!</v>
      </c>
      <c r="I146" s="28" t="e">
        <f t="shared" ca="1" si="8"/>
        <v>#REF!</v>
      </c>
      <c r="J146" s="421" t="e">
        <f t="shared" ca="1" si="15"/>
        <v>#REF!</v>
      </c>
    </row>
    <row r="147" spans="2:10">
      <c r="B147" s="94">
        <v>42062</v>
      </c>
      <c r="C147" s="427" t="e">
        <f t="shared" ca="1" si="10"/>
        <v>#REF!</v>
      </c>
      <c r="D147" s="428" t="e">
        <f t="shared" ca="1" si="11"/>
        <v>#REF!</v>
      </c>
      <c r="E147" s="421" t="e">
        <f t="shared" ca="1" si="12"/>
        <v>#REF!</v>
      </c>
      <c r="F147" s="421" t="e">
        <f t="shared" ca="1" si="13"/>
        <v>#REF!</v>
      </c>
      <c r="G147" s="28" t="e">
        <f t="shared" ca="1" si="9"/>
        <v>#REF!</v>
      </c>
      <c r="H147" s="421" t="e">
        <f t="shared" ca="1" si="14"/>
        <v>#REF!</v>
      </c>
      <c r="I147" s="28" t="e">
        <f t="shared" ca="1" si="8"/>
        <v>#REF!</v>
      </c>
      <c r="J147" s="421" t="e">
        <f t="shared" ca="1" si="15"/>
        <v>#REF!</v>
      </c>
    </row>
    <row r="148" spans="2:10">
      <c r="B148" s="94">
        <v>42094</v>
      </c>
      <c r="C148" s="427" t="e">
        <f t="shared" ca="1" si="10"/>
        <v>#REF!</v>
      </c>
      <c r="D148" s="428" t="e">
        <f t="shared" ca="1" si="11"/>
        <v>#REF!</v>
      </c>
      <c r="E148" s="421" t="e">
        <f t="shared" ca="1" si="12"/>
        <v>#REF!</v>
      </c>
      <c r="F148" s="421" t="e">
        <f t="shared" ca="1" si="13"/>
        <v>#REF!</v>
      </c>
      <c r="G148" s="28" t="e">
        <f t="shared" ca="1" si="9"/>
        <v>#REF!</v>
      </c>
      <c r="H148" s="421" t="e">
        <f t="shared" ca="1" si="14"/>
        <v>#REF!</v>
      </c>
      <c r="I148" s="28" t="e">
        <f t="shared" ca="1" si="8"/>
        <v>#REF!</v>
      </c>
      <c r="J148" s="421" t="e">
        <f t="shared" ca="1" si="15"/>
        <v>#REF!</v>
      </c>
    </row>
    <row r="149" spans="2:10">
      <c r="B149" s="94">
        <v>42124</v>
      </c>
      <c r="C149" s="427" t="e">
        <f t="shared" ca="1" si="10"/>
        <v>#REF!</v>
      </c>
      <c r="D149" s="428" t="e">
        <f t="shared" ca="1" si="11"/>
        <v>#REF!</v>
      </c>
      <c r="E149" s="421" t="e">
        <f t="shared" ca="1" si="12"/>
        <v>#REF!</v>
      </c>
      <c r="F149" s="421" t="e">
        <f t="shared" ca="1" si="13"/>
        <v>#REF!</v>
      </c>
      <c r="G149" s="28" t="e">
        <f t="shared" ca="1" si="9"/>
        <v>#REF!</v>
      </c>
      <c r="H149" s="421" t="e">
        <f t="shared" ca="1" si="14"/>
        <v>#REF!</v>
      </c>
      <c r="I149" s="28" t="e">
        <f t="shared" ca="1" si="8"/>
        <v>#REF!</v>
      </c>
      <c r="J149" s="421" t="e">
        <f t="shared" ca="1" si="15"/>
        <v>#REF!</v>
      </c>
    </row>
    <row r="150" spans="2:10">
      <c r="B150" s="94">
        <v>42153</v>
      </c>
      <c r="C150" s="427" t="e">
        <f t="shared" ref="C150:C214" ca="1" si="16">VLOOKUP($B150,MFSA,6,FALSE)</f>
        <v>#REF!</v>
      </c>
      <c r="D150" s="428" t="e">
        <f t="shared" ca="1" si="11"/>
        <v>#REF!</v>
      </c>
      <c r="E150" s="421" t="e">
        <f t="shared" ca="1" si="12"/>
        <v>#REF!</v>
      </c>
      <c r="F150" s="421" t="e">
        <f t="shared" ca="1" si="13"/>
        <v>#REF!</v>
      </c>
      <c r="G150" s="28" t="e">
        <f t="shared" ca="1" si="9"/>
        <v>#REF!</v>
      </c>
      <c r="H150" s="421" t="e">
        <f t="shared" ca="1" si="14"/>
        <v>#REF!</v>
      </c>
      <c r="I150" s="28" t="e">
        <f t="shared" ca="1" si="8"/>
        <v>#REF!</v>
      </c>
      <c r="J150" s="421" t="e">
        <f t="shared" ca="1" si="15"/>
        <v>#REF!</v>
      </c>
    </row>
    <row r="151" spans="2:10">
      <c r="B151" s="94">
        <v>42185</v>
      </c>
      <c r="C151" s="427" t="e">
        <f t="shared" ca="1" si="16"/>
        <v>#REF!</v>
      </c>
      <c r="D151" s="428" t="e">
        <f t="shared" ref="D151:D166" ca="1" si="17">IF($C151="","",C151/1000000)</f>
        <v>#REF!</v>
      </c>
      <c r="E151" s="421" t="e">
        <f t="shared" ca="1" si="12"/>
        <v>#REF!</v>
      </c>
      <c r="F151" s="421" t="e">
        <f t="shared" ca="1" si="13"/>
        <v>#REF!</v>
      </c>
      <c r="G151" s="28" t="e">
        <f t="shared" ref="G151:G166" ca="1" si="18">AVERAGE(F139:F151)</f>
        <v>#REF!</v>
      </c>
      <c r="H151" s="421" t="e">
        <f t="shared" ca="1" si="14"/>
        <v>#REF!</v>
      </c>
      <c r="I151" s="28" t="e">
        <f t="shared" ref="I151:I166" ca="1" si="19">AVERAGE(E139:E151)</f>
        <v>#REF!</v>
      </c>
      <c r="J151" s="421" t="e">
        <f t="shared" ca="1" si="15"/>
        <v>#REF!</v>
      </c>
    </row>
    <row r="152" spans="2:10">
      <c r="B152" s="94">
        <v>42216</v>
      </c>
      <c r="C152" s="427" t="e">
        <f t="shared" ca="1" si="16"/>
        <v>#REF!</v>
      </c>
      <c r="D152" s="428" t="e">
        <f t="shared" ca="1" si="17"/>
        <v>#REF!</v>
      </c>
      <c r="E152" s="421" t="e">
        <f t="shared" ca="1" si="12"/>
        <v>#REF!</v>
      </c>
      <c r="F152" s="421" t="e">
        <f t="shared" ca="1" si="13"/>
        <v>#REF!</v>
      </c>
      <c r="G152" s="28" t="e">
        <f t="shared" ca="1" si="18"/>
        <v>#REF!</v>
      </c>
      <c r="H152" s="421" t="e">
        <f t="shared" ca="1" si="14"/>
        <v>#REF!</v>
      </c>
      <c r="I152" s="28" t="e">
        <f t="shared" ca="1" si="19"/>
        <v>#REF!</v>
      </c>
      <c r="J152" s="421" t="e">
        <f t="shared" ca="1" si="15"/>
        <v>#REF!</v>
      </c>
    </row>
    <row r="153" spans="2:10">
      <c r="B153" s="94">
        <v>42247</v>
      </c>
      <c r="C153" s="427" t="e">
        <f t="shared" ca="1" si="16"/>
        <v>#REF!</v>
      </c>
      <c r="D153" s="428" t="e">
        <f t="shared" ca="1" si="17"/>
        <v>#REF!</v>
      </c>
      <c r="E153" s="421" t="e">
        <f t="shared" ca="1" si="12"/>
        <v>#REF!</v>
      </c>
      <c r="F153" s="421" t="e">
        <f t="shared" ca="1" si="13"/>
        <v>#REF!</v>
      </c>
      <c r="G153" s="28" t="e">
        <f t="shared" ca="1" si="18"/>
        <v>#REF!</v>
      </c>
      <c r="H153" s="421" t="e">
        <f t="shared" ca="1" si="14"/>
        <v>#REF!</v>
      </c>
      <c r="I153" s="28" t="e">
        <f t="shared" ca="1" si="19"/>
        <v>#REF!</v>
      </c>
      <c r="J153" s="421" t="e">
        <f t="shared" ca="1" si="15"/>
        <v>#REF!</v>
      </c>
    </row>
    <row r="154" spans="2:10">
      <c r="B154" s="94">
        <v>42277</v>
      </c>
      <c r="C154" s="427" t="e">
        <f t="shared" ca="1" si="16"/>
        <v>#REF!</v>
      </c>
      <c r="D154" s="428" t="e">
        <f t="shared" ca="1" si="17"/>
        <v>#REF!</v>
      </c>
      <c r="E154" s="421" t="e">
        <f t="shared" ca="1" si="12"/>
        <v>#REF!</v>
      </c>
      <c r="F154" s="421" t="e">
        <f t="shared" ca="1" si="13"/>
        <v>#REF!</v>
      </c>
      <c r="G154" s="28" t="e">
        <f t="shared" ca="1" si="18"/>
        <v>#REF!</v>
      </c>
      <c r="H154" s="421" t="e">
        <f t="shared" ca="1" si="14"/>
        <v>#REF!</v>
      </c>
      <c r="I154" s="28" t="e">
        <f t="shared" ca="1" si="19"/>
        <v>#REF!</v>
      </c>
      <c r="J154" s="421" t="e">
        <f t="shared" ca="1" si="15"/>
        <v>#REF!</v>
      </c>
    </row>
    <row r="155" spans="2:10">
      <c r="B155" s="94">
        <v>42307</v>
      </c>
      <c r="C155" s="427" t="e">
        <f t="shared" ca="1" si="16"/>
        <v>#REF!</v>
      </c>
      <c r="D155" s="428" t="e">
        <f t="shared" ca="1" si="17"/>
        <v>#REF!</v>
      </c>
      <c r="E155" s="421" t="e">
        <f t="shared" ca="1" si="12"/>
        <v>#REF!</v>
      </c>
      <c r="F155" s="421" t="e">
        <f t="shared" ca="1" si="13"/>
        <v>#REF!</v>
      </c>
      <c r="G155" s="28" t="e">
        <f t="shared" ca="1" si="18"/>
        <v>#REF!</v>
      </c>
      <c r="H155" s="421" t="e">
        <f t="shared" ca="1" si="14"/>
        <v>#REF!</v>
      </c>
      <c r="I155" s="28" t="e">
        <f t="shared" ca="1" si="19"/>
        <v>#REF!</v>
      </c>
      <c r="J155" s="421" t="e">
        <f t="shared" ca="1" si="15"/>
        <v>#REF!</v>
      </c>
    </row>
    <row r="156" spans="2:10">
      <c r="B156" s="94">
        <v>42338</v>
      </c>
      <c r="C156" s="427" t="e">
        <f t="shared" ca="1" si="16"/>
        <v>#REF!</v>
      </c>
      <c r="D156" s="428" t="e">
        <f t="shared" ca="1" si="17"/>
        <v>#REF!</v>
      </c>
      <c r="E156" s="421" t="e">
        <f t="shared" ca="1" si="12"/>
        <v>#REF!</v>
      </c>
      <c r="F156" s="421" t="e">
        <f t="shared" ca="1" si="13"/>
        <v>#REF!</v>
      </c>
      <c r="G156" s="28" t="e">
        <f t="shared" ca="1" si="18"/>
        <v>#REF!</v>
      </c>
      <c r="H156" s="421" t="e">
        <f t="shared" ca="1" si="14"/>
        <v>#REF!</v>
      </c>
      <c r="I156" s="28" t="e">
        <f t="shared" ca="1" si="19"/>
        <v>#REF!</v>
      </c>
      <c r="J156" s="421" t="e">
        <f t="shared" ca="1" si="15"/>
        <v>#REF!</v>
      </c>
    </row>
    <row r="157" spans="2:10">
      <c r="B157" s="94">
        <v>42369</v>
      </c>
      <c r="C157" s="427" t="e">
        <f t="shared" ca="1" si="16"/>
        <v>#REF!</v>
      </c>
      <c r="D157" s="428" t="e">
        <f t="shared" ca="1" si="17"/>
        <v>#REF!</v>
      </c>
      <c r="E157" s="421" t="e">
        <f t="shared" ca="1" si="12"/>
        <v>#REF!</v>
      </c>
      <c r="F157" s="421" t="e">
        <f t="shared" ca="1" si="13"/>
        <v>#REF!</v>
      </c>
      <c r="G157" s="28" t="e">
        <f t="shared" ca="1" si="18"/>
        <v>#REF!</v>
      </c>
      <c r="H157" s="421" t="e">
        <f t="shared" ca="1" si="14"/>
        <v>#REF!</v>
      </c>
      <c r="I157" s="28" t="e">
        <f t="shared" ca="1" si="19"/>
        <v>#REF!</v>
      </c>
      <c r="J157" s="421" t="e">
        <f t="shared" ca="1" si="15"/>
        <v>#REF!</v>
      </c>
    </row>
    <row r="158" spans="2:10">
      <c r="B158" s="94">
        <v>42398</v>
      </c>
      <c r="C158" s="427" t="e">
        <f t="shared" ca="1" si="16"/>
        <v>#REF!</v>
      </c>
      <c r="D158" s="428" t="e">
        <f t="shared" ca="1" si="17"/>
        <v>#REF!</v>
      </c>
      <c r="E158" s="421" t="e">
        <f t="shared" ca="1" si="12"/>
        <v>#REF!</v>
      </c>
      <c r="F158" s="421" t="e">
        <f t="shared" ca="1" si="13"/>
        <v>#REF!</v>
      </c>
      <c r="G158" s="28" t="e">
        <f t="shared" ca="1" si="18"/>
        <v>#REF!</v>
      </c>
      <c r="H158" s="421" t="e">
        <f t="shared" ca="1" si="14"/>
        <v>#REF!</v>
      </c>
      <c r="I158" s="28" t="e">
        <f t="shared" ca="1" si="19"/>
        <v>#REF!</v>
      </c>
      <c r="J158" s="421" t="e">
        <f t="shared" ca="1" si="15"/>
        <v>#REF!</v>
      </c>
    </row>
    <row r="159" spans="2:10">
      <c r="B159" s="94">
        <v>42429</v>
      </c>
      <c r="C159" s="427" t="e">
        <f t="shared" ca="1" si="16"/>
        <v>#REF!</v>
      </c>
      <c r="D159" s="428" t="e">
        <f t="shared" ca="1" si="17"/>
        <v>#REF!</v>
      </c>
      <c r="E159" s="421" t="e">
        <f t="shared" ca="1" si="12"/>
        <v>#REF!</v>
      </c>
      <c r="F159" s="421" t="e">
        <f t="shared" ca="1" si="13"/>
        <v>#REF!</v>
      </c>
      <c r="G159" s="28" t="e">
        <f t="shared" ca="1" si="18"/>
        <v>#REF!</v>
      </c>
      <c r="H159" s="421" t="e">
        <f t="shared" ca="1" si="14"/>
        <v>#REF!</v>
      </c>
      <c r="I159" s="28" t="e">
        <f t="shared" ca="1" si="19"/>
        <v>#REF!</v>
      </c>
      <c r="J159" s="421" t="e">
        <f t="shared" ca="1" si="15"/>
        <v>#REF!</v>
      </c>
    </row>
    <row r="160" spans="2:10">
      <c r="B160" s="94">
        <v>42460</v>
      </c>
      <c r="C160" s="427" t="e">
        <f t="shared" ca="1" si="16"/>
        <v>#REF!</v>
      </c>
      <c r="D160" s="428" t="e">
        <f t="shared" ca="1" si="17"/>
        <v>#REF!</v>
      </c>
      <c r="E160" s="421" t="e">
        <f t="shared" ca="1" si="12"/>
        <v>#REF!</v>
      </c>
      <c r="F160" s="421" t="e">
        <f t="shared" ca="1" si="13"/>
        <v>#REF!</v>
      </c>
      <c r="G160" s="28" t="e">
        <f t="shared" ca="1" si="18"/>
        <v>#REF!</v>
      </c>
      <c r="H160" s="421" t="e">
        <f t="shared" ca="1" si="14"/>
        <v>#REF!</v>
      </c>
      <c r="I160" s="28" t="e">
        <f t="shared" ca="1" si="19"/>
        <v>#REF!</v>
      </c>
      <c r="J160" s="421" t="e">
        <f t="shared" ca="1" si="15"/>
        <v>#REF!</v>
      </c>
    </row>
    <row r="161" spans="2:10">
      <c r="B161" s="94">
        <v>42489</v>
      </c>
      <c r="C161" s="427" t="e">
        <f t="shared" ca="1" si="16"/>
        <v>#REF!</v>
      </c>
      <c r="D161" s="428" t="e">
        <f t="shared" ca="1" si="17"/>
        <v>#REF!</v>
      </c>
      <c r="E161" s="421" t="e">
        <f t="shared" ca="1" si="12"/>
        <v>#REF!</v>
      </c>
      <c r="F161" s="421" t="e">
        <f t="shared" ca="1" si="13"/>
        <v>#REF!</v>
      </c>
      <c r="G161" s="28" t="e">
        <f t="shared" ca="1" si="18"/>
        <v>#REF!</v>
      </c>
      <c r="H161" s="421" t="e">
        <f t="shared" ca="1" si="14"/>
        <v>#REF!</v>
      </c>
      <c r="I161" s="28" t="e">
        <f t="shared" ca="1" si="19"/>
        <v>#REF!</v>
      </c>
      <c r="J161" s="421" t="e">
        <f t="shared" ca="1" si="15"/>
        <v>#REF!</v>
      </c>
    </row>
    <row r="162" spans="2:10">
      <c r="B162" s="94">
        <v>42521</v>
      </c>
      <c r="C162" s="427" t="e">
        <f t="shared" ca="1" si="16"/>
        <v>#REF!</v>
      </c>
      <c r="D162" s="428" t="e">
        <f t="shared" ca="1" si="17"/>
        <v>#REF!</v>
      </c>
      <c r="E162" s="421" t="e">
        <f t="shared" ca="1" si="12"/>
        <v>#REF!</v>
      </c>
      <c r="F162" s="421" t="e">
        <f t="shared" ca="1" si="13"/>
        <v>#REF!</v>
      </c>
      <c r="G162" s="28" t="e">
        <f t="shared" ca="1" si="18"/>
        <v>#REF!</v>
      </c>
      <c r="H162" s="421" t="e">
        <f t="shared" ca="1" si="14"/>
        <v>#REF!</v>
      </c>
      <c r="I162" s="28" t="e">
        <f t="shared" ca="1" si="19"/>
        <v>#REF!</v>
      </c>
      <c r="J162" s="421" t="e">
        <f t="shared" ca="1" si="15"/>
        <v>#REF!</v>
      </c>
    </row>
    <row r="163" spans="2:10">
      <c r="B163" s="94">
        <v>42551</v>
      </c>
      <c r="C163" s="427" t="e">
        <f t="shared" ca="1" si="16"/>
        <v>#REF!</v>
      </c>
      <c r="D163" s="428" t="e">
        <f t="shared" ca="1" si="17"/>
        <v>#REF!</v>
      </c>
      <c r="E163" s="421" t="e">
        <f t="shared" ca="1" si="12"/>
        <v>#REF!</v>
      </c>
      <c r="F163" s="421" t="e">
        <f t="shared" ca="1" si="13"/>
        <v>#REF!</v>
      </c>
      <c r="G163" s="28" t="e">
        <f t="shared" ca="1" si="18"/>
        <v>#REF!</v>
      </c>
      <c r="H163" s="421" t="e">
        <f t="shared" ca="1" si="14"/>
        <v>#REF!</v>
      </c>
      <c r="I163" s="28" t="e">
        <f t="shared" ca="1" si="19"/>
        <v>#REF!</v>
      </c>
      <c r="J163" s="421" t="e">
        <f t="shared" ca="1" si="15"/>
        <v>#REF!</v>
      </c>
    </row>
    <row r="164" spans="2:10">
      <c r="B164" s="94">
        <v>42580</v>
      </c>
      <c r="C164" s="427" t="e">
        <f t="shared" ca="1" si="16"/>
        <v>#REF!</v>
      </c>
      <c r="D164" s="428" t="e">
        <f t="shared" ca="1" si="17"/>
        <v>#REF!</v>
      </c>
      <c r="E164" s="421" t="e">
        <f t="shared" ca="1" si="12"/>
        <v>#REF!</v>
      </c>
      <c r="F164" s="421" t="e">
        <f t="shared" ca="1" si="13"/>
        <v>#REF!</v>
      </c>
      <c r="G164" s="28" t="e">
        <f t="shared" ca="1" si="18"/>
        <v>#REF!</v>
      </c>
      <c r="H164" s="421" t="e">
        <f t="shared" ca="1" si="14"/>
        <v>#REF!</v>
      </c>
      <c r="I164" s="28" t="e">
        <f t="shared" ca="1" si="19"/>
        <v>#REF!</v>
      </c>
      <c r="J164" s="421" t="e">
        <f t="shared" ca="1" si="15"/>
        <v>#REF!</v>
      </c>
    </row>
    <row r="165" spans="2:10">
      <c r="B165" s="94">
        <v>42613</v>
      </c>
      <c r="C165" s="427" t="e">
        <f t="shared" ca="1" si="16"/>
        <v>#REF!</v>
      </c>
      <c r="D165" s="428" t="e">
        <f t="shared" ca="1" si="17"/>
        <v>#REF!</v>
      </c>
      <c r="E165" s="421" t="e">
        <f t="shared" ca="1" si="12"/>
        <v>#REF!</v>
      </c>
      <c r="F165" s="421" t="e">
        <f t="shared" ca="1" si="13"/>
        <v>#REF!</v>
      </c>
      <c r="G165" s="28" t="e">
        <f t="shared" ca="1" si="18"/>
        <v>#REF!</v>
      </c>
      <c r="H165" s="421" t="e">
        <f t="shared" ca="1" si="14"/>
        <v>#REF!</v>
      </c>
      <c r="I165" s="28" t="e">
        <f t="shared" ca="1" si="19"/>
        <v>#REF!</v>
      </c>
      <c r="J165" s="421" t="e">
        <f t="shared" ca="1" si="15"/>
        <v>#REF!</v>
      </c>
    </row>
    <row r="166" spans="2:10">
      <c r="B166" s="94">
        <v>42643</v>
      </c>
      <c r="C166" s="427" t="e">
        <f t="shared" ca="1" si="16"/>
        <v>#REF!</v>
      </c>
      <c r="D166" s="428" t="e">
        <f t="shared" ca="1" si="17"/>
        <v>#REF!</v>
      </c>
      <c r="E166" s="421" t="e">
        <f t="shared" ca="1" si="12"/>
        <v>#REF!</v>
      </c>
      <c r="F166" s="421" t="e">
        <f t="shared" ca="1" si="13"/>
        <v>#REF!</v>
      </c>
      <c r="G166" s="28" t="e">
        <f t="shared" ca="1" si="18"/>
        <v>#REF!</v>
      </c>
      <c r="H166" s="421" t="e">
        <f t="shared" ca="1" si="14"/>
        <v>#REF!</v>
      </c>
      <c r="I166" s="28" t="e">
        <f t="shared" ca="1" si="19"/>
        <v>#REF!</v>
      </c>
      <c r="J166" s="421" t="e">
        <f t="shared" ca="1" si="15"/>
        <v>#REF!</v>
      </c>
    </row>
    <row r="167" spans="2:10">
      <c r="B167" s="94">
        <v>42674</v>
      </c>
      <c r="C167" s="427" t="e">
        <f t="shared" ca="1" si="16"/>
        <v>#REF!</v>
      </c>
      <c r="D167" s="428" t="e">
        <f t="shared" ref="D167:D172" ca="1" si="20">IF($C167="","",C167/1000000)</f>
        <v>#REF!</v>
      </c>
      <c r="E167" s="421" t="e">
        <f t="shared" ca="1" si="12"/>
        <v>#REF!</v>
      </c>
      <c r="F167" s="421" t="e">
        <f t="shared" ca="1" si="13"/>
        <v>#REF!</v>
      </c>
      <c r="G167" s="28" t="e">
        <f t="shared" ref="G167:G172" ca="1" si="21">AVERAGE(F155:F167)</f>
        <v>#REF!</v>
      </c>
      <c r="H167" s="421" t="e">
        <f t="shared" ca="1" si="14"/>
        <v>#REF!</v>
      </c>
      <c r="I167" s="28" t="e">
        <f t="shared" ref="I167:I172" ca="1" si="22">AVERAGE(E155:E167)</f>
        <v>#REF!</v>
      </c>
      <c r="J167" s="421" t="e">
        <f t="shared" ca="1" si="15"/>
        <v>#REF!</v>
      </c>
    </row>
    <row r="168" spans="2:10">
      <c r="B168" s="94">
        <v>42704</v>
      </c>
      <c r="C168" s="427" t="e">
        <f t="shared" ca="1" si="16"/>
        <v>#REF!</v>
      </c>
      <c r="D168" s="428" t="e">
        <f t="shared" ca="1" si="20"/>
        <v>#REF!</v>
      </c>
      <c r="E168" s="421" t="e">
        <f t="shared" ca="1" si="12"/>
        <v>#REF!</v>
      </c>
      <c r="F168" s="421" t="e">
        <f t="shared" ca="1" si="13"/>
        <v>#REF!</v>
      </c>
      <c r="G168" s="28" t="e">
        <f t="shared" ca="1" si="21"/>
        <v>#REF!</v>
      </c>
      <c r="H168" s="421" t="e">
        <f t="shared" ca="1" si="14"/>
        <v>#REF!</v>
      </c>
      <c r="I168" s="28" t="e">
        <f t="shared" ca="1" si="22"/>
        <v>#REF!</v>
      </c>
      <c r="J168" s="421" t="e">
        <f t="shared" ca="1" si="15"/>
        <v>#REF!</v>
      </c>
    </row>
    <row r="169" spans="2:10">
      <c r="B169" s="94">
        <v>42734</v>
      </c>
      <c r="C169" s="427" t="e">
        <f t="shared" ca="1" si="16"/>
        <v>#REF!</v>
      </c>
      <c r="D169" s="428" t="e">
        <f t="shared" ca="1" si="20"/>
        <v>#REF!</v>
      </c>
      <c r="E169" s="421" t="e">
        <f t="shared" ca="1" si="12"/>
        <v>#REF!</v>
      </c>
      <c r="F169" s="421" t="e">
        <f t="shared" ca="1" si="13"/>
        <v>#REF!</v>
      </c>
      <c r="G169" s="28" t="e">
        <f t="shared" ca="1" si="21"/>
        <v>#REF!</v>
      </c>
      <c r="H169" s="421" t="e">
        <f t="shared" ca="1" si="14"/>
        <v>#REF!</v>
      </c>
      <c r="I169" s="28" t="e">
        <f t="shared" ca="1" si="22"/>
        <v>#REF!</v>
      </c>
      <c r="J169" s="421" t="e">
        <f t="shared" ca="1" si="15"/>
        <v>#REF!</v>
      </c>
    </row>
    <row r="170" spans="2:10">
      <c r="B170" s="94">
        <v>42766</v>
      </c>
      <c r="C170" s="427" t="e">
        <f t="shared" ca="1" si="16"/>
        <v>#REF!</v>
      </c>
      <c r="D170" s="428" t="e">
        <f t="shared" ca="1" si="20"/>
        <v>#REF!</v>
      </c>
      <c r="E170" s="421" t="e">
        <f t="shared" ca="1" si="12"/>
        <v>#REF!</v>
      </c>
      <c r="F170" s="421" t="e">
        <f t="shared" ca="1" si="13"/>
        <v>#REF!</v>
      </c>
      <c r="G170" s="28" t="e">
        <f t="shared" ca="1" si="21"/>
        <v>#REF!</v>
      </c>
      <c r="H170" s="421" t="e">
        <f t="shared" ca="1" si="14"/>
        <v>#REF!</v>
      </c>
      <c r="I170" s="28" t="e">
        <f t="shared" ca="1" si="22"/>
        <v>#REF!</v>
      </c>
      <c r="J170" s="421" t="e">
        <f t="shared" ca="1" si="15"/>
        <v>#REF!</v>
      </c>
    </row>
    <row r="171" spans="2:10">
      <c r="B171" s="94">
        <v>42794</v>
      </c>
      <c r="C171" s="427" t="e">
        <f t="shared" ca="1" si="16"/>
        <v>#REF!</v>
      </c>
      <c r="D171" s="428" t="e">
        <f t="shared" ca="1" si="20"/>
        <v>#REF!</v>
      </c>
      <c r="E171" s="421" t="e">
        <f t="shared" ca="1" si="12"/>
        <v>#REF!</v>
      </c>
      <c r="F171" s="421" t="e">
        <f t="shared" ca="1" si="13"/>
        <v>#REF!</v>
      </c>
      <c r="G171" s="28" t="e">
        <f t="shared" ca="1" si="21"/>
        <v>#REF!</v>
      </c>
      <c r="H171" s="421" t="e">
        <f t="shared" ca="1" si="14"/>
        <v>#REF!</v>
      </c>
      <c r="I171" s="28" t="e">
        <f t="shared" ca="1" si="22"/>
        <v>#REF!</v>
      </c>
      <c r="J171" s="421" t="e">
        <f t="shared" ca="1" si="15"/>
        <v>#REF!</v>
      </c>
    </row>
    <row r="172" spans="2:10">
      <c r="B172" s="94">
        <v>42825</v>
      </c>
      <c r="C172" s="427" t="e">
        <f t="shared" ca="1" si="16"/>
        <v>#REF!</v>
      </c>
      <c r="D172" s="428" t="e">
        <f t="shared" ca="1" si="20"/>
        <v>#REF!</v>
      </c>
      <c r="E172" s="421" t="e">
        <f t="shared" ca="1" si="12"/>
        <v>#REF!</v>
      </c>
      <c r="F172" s="421" t="e">
        <f t="shared" ca="1" si="13"/>
        <v>#REF!</v>
      </c>
      <c r="G172" s="28" t="e">
        <f t="shared" ca="1" si="21"/>
        <v>#REF!</v>
      </c>
      <c r="H172" s="421" t="e">
        <f t="shared" ca="1" si="14"/>
        <v>#REF!</v>
      </c>
      <c r="I172" s="28" t="e">
        <f t="shared" ca="1" si="22"/>
        <v>#REF!</v>
      </c>
      <c r="J172" s="421" t="e">
        <f t="shared" ca="1" si="15"/>
        <v>#REF!</v>
      </c>
    </row>
    <row r="173" spans="2:10">
      <c r="B173" s="94">
        <v>42853</v>
      </c>
      <c r="C173" s="427" t="e">
        <f t="shared" ca="1" si="16"/>
        <v>#REF!</v>
      </c>
      <c r="D173" s="428" t="e">
        <f t="shared" ref="D173:D178" ca="1" si="23">IF($C173="","",C173/1000000)</f>
        <v>#REF!</v>
      </c>
      <c r="E173" s="421" t="e">
        <f t="shared" ca="1" si="12"/>
        <v>#REF!</v>
      </c>
      <c r="F173" s="421" t="e">
        <f t="shared" ca="1" si="13"/>
        <v>#REF!</v>
      </c>
      <c r="G173" s="28" t="e">
        <f t="shared" ref="G173:G178" ca="1" si="24">AVERAGE(F161:F173)</f>
        <v>#REF!</v>
      </c>
      <c r="H173" s="421" t="e">
        <f t="shared" ca="1" si="14"/>
        <v>#REF!</v>
      </c>
      <c r="I173" s="28" t="e">
        <f t="shared" ref="I173:I178" ca="1" si="25">AVERAGE(E161:E173)</f>
        <v>#REF!</v>
      </c>
      <c r="J173" s="421" t="e">
        <f t="shared" ca="1" si="15"/>
        <v>#REF!</v>
      </c>
    </row>
    <row r="174" spans="2:10">
      <c r="B174" s="94">
        <v>42886</v>
      </c>
      <c r="C174" s="427" t="e">
        <f t="shared" ca="1" si="16"/>
        <v>#REF!</v>
      </c>
      <c r="D174" s="428" t="e">
        <f t="shared" ca="1" si="23"/>
        <v>#REF!</v>
      </c>
      <c r="E174" s="421" t="e">
        <f t="shared" ca="1" si="12"/>
        <v>#REF!</v>
      </c>
      <c r="F174" s="421" t="e">
        <f t="shared" ca="1" si="13"/>
        <v>#REF!</v>
      </c>
      <c r="G174" s="28" t="e">
        <f t="shared" ca="1" si="24"/>
        <v>#REF!</v>
      </c>
      <c r="H174" s="421" t="e">
        <f t="shared" ca="1" si="14"/>
        <v>#REF!</v>
      </c>
      <c r="I174" s="28" t="e">
        <f t="shared" ca="1" si="25"/>
        <v>#REF!</v>
      </c>
      <c r="J174" s="421" t="e">
        <f t="shared" ca="1" si="15"/>
        <v>#REF!</v>
      </c>
    </row>
    <row r="175" spans="2:10">
      <c r="B175" s="94">
        <v>42916</v>
      </c>
      <c r="C175" s="427" t="e">
        <f t="shared" ca="1" si="16"/>
        <v>#REF!</v>
      </c>
      <c r="D175" s="428" t="e">
        <f t="shared" ca="1" si="23"/>
        <v>#REF!</v>
      </c>
      <c r="E175" s="421" t="e">
        <f t="shared" ca="1" si="12"/>
        <v>#REF!</v>
      </c>
      <c r="F175" s="421" t="e">
        <f t="shared" ca="1" si="13"/>
        <v>#REF!</v>
      </c>
      <c r="G175" s="28" t="e">
        <f t="shared" ca="1" si="24"/>
        <v>#REF!</v>
      </c>
      <c r="H175" s="421" t="e">
        <f t="shared" ca="1" si="14"/>
        <v>#REF!</v>
      </c>
      <c r="I175" s="28" t="e">
        <f t="shared" ca="1" si="25"/>
        <v>#REF!</v>
      </c>
      <c r="J175" s="421" t="e">
        <f t="shared" ca="1" si="15"/>
        <v>#REF!</v>
      </c>
    </row>
    <row r="176" spans="2:10">
      <c r="B176" s="94">
        <v>42947</v>
      </c>
      <c r="C176" s="427" t="e">
        <f t="shared" ca="1" si="16"/>
        <v>#REF!</v>
      </c>
      <c r="D176" s="428" t="e">
        <f t="shared" ca="1" si="23"/>
        <v>#REF!</v>
      </c>
      <c r="E176" s="421" t="e">
        <f t="shared" ca="1" si="12"/>
        <v>#REF!</v>
      </c>
      <c r="F176" s="421" t="e">
        <f t="shared" ca="1" si="13"/>
        <v>#REF!</v>
      </c>
      <c r="G176" s="28" t="e">
        <f t="shared" ca="1" si="24"/>
        <v>#REF!</v>
      </c>
      <c r="H176" s="421" t="e">
        <f t="shared" ca="1" si="14"/>
        <v>#REF!</v>
      </c>
      <c r="I176" s="28" t="e">
        <f t="shared" ca="1" si="25"/>
        <v>#REF!</v>
      </c>
      <c r="J176" s="421" t="e">
        <f t="shared" ca="1" si="15"/>
        <v>#REF!</v>
      </c>
    </row>
    <row r="177" spans="1:13">
      <c r="B177" s="94">
        <v>42978</v>
      </c>
      <c r="C177" s="427" t="e">
        <f t="shared" ca="1" si="16"/>
        <v>#REF!</v>
      </c>
      <c r="D177" s="428" t="e">
        <f t="shared" ca="1" si="23"/>
        <v>#REF!</v>
      </c>
      <c r="E177" s="421" t="e">
        <f t="shared" ca="1" si="12"/>
        <v>#REF!</v>
      </c>
      <c r="F177" s="421" t="e">
        <f t="shared" ca="1" si="13"/>
        <v>#REF!</v>
      </c>
      <c r="G177" s="28" t="e">
        <f t="shared" ca="1" si="24"/>
        <v>#REF!</v>
      </c>
      <c r="H177" s="421" t="e">
        <f t="shared" ca="1" si="14"/>
        <v>#REF!</v>
      </c>
      <c r="I177" s="28" t="e">
        <f t="shared" ca="1" si="25"/>
        <v>#REF!</v>
      </c>
      <c r="J177" s="421" t="e">
        <f t="shared" ca="1" si="15"/>
        <v>#REF!</v>
      </c>
    </row>
    <row r="178" spans="1:13">
      <c r="B178" s="94">
        <v>43007</v>
      </c>
      <c r="C178" s="427" t="e">
        <f t="shared" ca="1" si="16"/>
        <v>#REF!</v>
      </c>
      <c r="D178" s="428" t="e">
        <f t="shared" ca="1" si="23"/>
        <v>#REF!</v>
      </c>
      <c r="E178" s="421" t="e">
        <f t="shared" ca="1" si="12"/>
        <v>#REF!</v>
      </c>
      <c r="F178" s="421" t="e">
        <f t="shared" ca="1" si="13"/>
        <v>#REF!</v>
      </c>
      <c r="G178" s="28" t="e">
        <f t="shared" ca="1" si="24"/>
        <v>#REF!</v>
      </c>
      <c r="H178" s="421" t="e">
        <f t="shared" ca="1" si="14"/>
        <v>#REF!</v>
      </c>
      <c r="I178" s="28" t="e">
        <f t="shared" ca="1" si="25"/>
        <v>#REF!</v>
      </c>
      <c r="J178" s="421" t="e">
        <f t="shared" ca="1" si="15"/>
        <v>#REF!</v>
      </c>
    </row>
    <row r="179" spans="1:13">
      <c r="B179" s="94">
        <v>43039</v>
      </c>
      <c r="C179" s="427" t="e">
        <f t="shared" ca="1" si="16"/>
        <v>#REF!</v>
      </c>
      <c r="D179" s="428" t="e">
        <f t="shared" ref="D179:D186" ca="1" si="26">IF($C179="","",C179/1000000)</f>
        <v>#REF!</v>
      </c>
      <c r="E179" s="421" t="e">
        <f t="shared" ca="1" si="12"/>
        <v>#REF!</v>
      </c>
      <c r="F179" s="421" t="e">
        <f t="shared" ca="1" si="13"/>
        <v>#REF!</v>
      </c>
      <c r="G179" s="28" t="e">
        <f t="shared" ref="G179:G186" ca="1" si="27">AVERAGE(F167:F179)</f>
        <v>#REF!</v>
      </c>
      <c r="H179" s="421" t="e">
        <f t="shared" ca="1" si="14"/>
        <v>#REF!</v>
      </c>
      <c r="I179" s="28" t="e">
        <f t="shared" ref="I179:I186" ca="1" si="28">AVERAGE(E167:E179)</f>
        <v>#REF!</v>
      </c>
      <c r="J179" s="421" t="e">
        <f t="shared" ca="1" si="15"/>
        <v>#REF!</v>
      </c>
    </row>
    <row r="180" spans="1:13">
      <c r="B180" s="94">
        <v>43069</v>
      </c>
      <c r="C180" s="427" t="e">
        <f t="shared" ca="1" si="16"/>
        <v>#REF!</v>
      </c>
      <c r="D180" s="428" t="e">
        <f t="shared" ca="1" si="26"/>
        <v>#REF!</v>
      </c>
      <c r="E180" s="421" t="e">
        <f t="shared" ca="1" si="12"/>
        <v>#REF!</v>
      </c>
      <c r="F180" s="421" t="e">
        <f t="shared" ca="1" si="13"/>
        <v>#REF!</v>
      </c>
      <c r="G180" s="28" t="e">
        <f t="shared" ca="1" si="27"/>
        <v>#REF!</v>
      </c>
      <c r="H180" s="421" t="e">
        <f t="shared" ca="1" si="14"/>
        <v>#REF!</v>
      </c>
      <c r="I180" s="28" t="e">
        <f t="shared" ca="1" si="28"/>
        <v>#REF!</v>
      </c>
      <c r="J180" s="421" t="e">
        <f t="shared" ca="1" si="15"/>
        <v>#REF!</v>
      </c>
    </row>
    <row r="181" spans="1:13">
      <c r="B181" s="94">
        <v>43098</v>
      </c>
      <c r="C181" s="427" t="e">
        <f t="shared" ca="1" si="16"/>
        <v>#REF!</v>
      </c>
      <c r="D181" s="428" t="e">
        <f t="shared" ca="1" si="26"/>
        <v>#REF!</v>
      </c>
      <c r="E181" s="421" t="e">
        <f t="shared" ca="1" si="12"/>
        <v>#REF!</v>
      </c>
      <c r="F181" s="421" t="e">
        <f t="shared" ca="1" si="13"/>
        <v>#REF!</v>
      </c>
      <c r="G181" s="28" t="e">
        <f t="shared" ca="1" si="27"/>
        <v>#REF!</v>
      </c>
      <c r="H181" s="421" t="e">
        <f t="shared" ca="1" si="14"/>
        <v>#REF!</v>
      </c>
      <c r="I181" s="28" t="e">
        <f t="shared" ca="1" si="28"/>
        <v>#REF!</v>
      </c>
      <c r="J181" s="421" t="e">
        <f t="shared" ca="1" si="15"/>
        <v>#REF!</v>
      </c>
    </row>
    <row r="182" spans="1:13">
      <c r="B182" s="94">
        <v>43131</v>
      </c>
      <c r="C182" s="427" t="e">
        <f t="shared" ca="1" si="16"/>
        <v>#REF!</v>
      </c>
      <c r="D182" s="428" t="e">
        <f t="shared" ca="1" si="26"/>
        <v>#REF!</v>
      </c>
      <c r="E182" s="421" t="e">
        <f t="shared" ca="1" si="12"/>
        <v>#REF!</v>
      </c>
      <c r="F182" s="421" t="e">
        <f t="shared" ca="1" si="13"/>
        <v>#REF!</v>
      </c>
      <c r="G182" s="28" t="e">
        <f t="shared" ca="1" si="27"/>
        <v>#REF!</v>
      </c>
      <c r="H182" s="421" t="e">
        <f t="shared" ca="1" si="14"/>
        <v>#REF!</v>
      </c>
      <c r="I182" s="28" t="e">
        <f t="shared" ca="1" si="28"/>
        <v>#REF!</v>
      </c>
      <c r="J182" s="421" t="e">
        <f t="shared" ca="1" si="15"/>
        <v>#REF!</v>
      </c>
    </row>
    <row r="183" spans="1:13" s="57" customFormat="1">
      <c r="B183" s="94">
        <v>43159</v>
      </c>
      <c r="C183" s="427" t="e">
        <f t="shared" ca="1" si="16"/>
        <v>#REF!</v>
      </c>
      <c r="D183" s="428" t="e">
        <f t="shared" ca="1" si="26"/>
        <v>#REF!</v>
      </c>
      <c r="E183" s="428" t="e">
        <f t="shared" ca="1" si="12"/>
        <v>#REF!</v>
      </c>
      <c r="F183" s="428" t="e">
        <f t="shared" ca="1" si="13"/>
        <v>#REF!</v>
      </c>
      <c r="G183" s="49" t="e">
        <f t="shared" ca="1" si="27"/>
        <v>#REF!</v>
      </c>
      <c r="H183" s="428" t="e">
        <f t="shared" ca="1" si="14"/>
        <v>#REF!</v>
      </c>
      <c r="I183" s="49" t="e">
        <f t="shared" ca="1" si="28"/>
        <v>#REF!</v>
      </c>
      <c r="J183" s="428" t="e">
        <f t="shared" ca="1" si="15"/>
        <v>#REF!</v>
      </c>
    </row>
    <row r="184" spans="1:13">
      <c r="A184" s="57"/>
      <c r="B184" s="429">
        <v>43189</v>
      </c>
      <c r="C184" s="427" t="e">
        <f t="shared" ca="1" si="16"/>
        <v>#REF!</v>
      </c>
      <c r="D184" s="428" t="e">
        <f t="shared" ca="1" si="26"/>
        <v>#REF!</v>
      </c>
      <c r="E184" s="428" t="e">
        <f t="shared" ca="1" si="12"/>
        <v>#REF!</v>
      </c>
      <c r="F184" s="428" t="e">
        <f t="shared" ca="1" si="13"/>
        <v>#REF!</v>
      </c>
      <c r="G184" s="49" t="e">
        <f t="shared" ca="1" si="27"/>
        <v>#REF!</v>
      </c>
      <c r="H184" s="428" t="e">
        <f t="shared" ca="1" si="14"/>
        <v>#REF!</v>
      </c>
      <c r="I184" s="49" t="e">
        <f t="shared" ca="1" si="28"/>
        <v>#REF!</v>
      </c>
      <c r="J184" s="428" t="e">
        <f t="shared" ca="1" si="15"/>
        <v>#REF!</v>
      </c>
      <c r="K184" s="57"/>
      <c r="L184" s="57"/>
      <c r="M184" s="57"/>
    </row>
    <row r="185" spans="1:13">
      <c r="A185" s="57"/>
      <c r="B185" s="429">
        <v>43220</v>
      </c>
      <c r="C185" s="427" t="e">
        <f t="shared" ca="1" si="16"/>
        <v>#REF!</v>
      </c>
      <c r="D185" s="428" t="e">
        <f t="shared" ca="1" si="26"/>
        <v>#REF!</v>
      </c>
      <c r="E185" s="428" t="e">
        <f t="shared" ca="1" si="12"/>
        <v>#REF!</v>
      </c>
      <c r="F185" s="428" t="e">
        <f t="shared" ca="1" si="13"/>
        <v>#REF!</v>
      </c>
      <c r="G185" s="49" t="e">
        <f t="shared" ca="1" si="27"/>
        <v>#REF!</v>
      </c>
      <c r="H185" s="428" t="e">
        <f t="shared" ca="1" si="14"/>
        <v>#REF!</v>
      </c>
      <c r="I185" s="49" t="e">
        <f t="shared" ca="1" si="28"/>
        <v>#REF!</v>
      </c>
      <c r="J185" s="428" t="e">
        <f t="shared" ca="1" si="15"/>
        <v>#REF!</v>
      </c>
      <c r="K185" s="57"/>
      <c r="L185" s="57"/>
      <c r="M185" s="57"/>
    </row>
    <row r="186" spans="1:13">
      <c r="A186" s="57"/>
      <c r="B186" s="429">
        <v>43251</v>
      </c>
      <c r="C186" s="427" t="e">
        <f t="shared" ca="1" si="16"/>
        <v>#REF!</v>
      </c>
      <c r="D186" s="428" t="e">
        <f t="shared" ca="1" si="26"/>
        <v>#REF!</v>
      </c>
      <c r="E186" s="428" t="e">
        <f t="shared" ca="1" si="12"/>
        <v>#REF!</v>
      </c>
      <c r="F186" s="428" t="e">
        <f t="shared" ca="1" si="13"/>
        <v>#REF!</v>
      </c>
      <c r="G186" s="49" t="e">
        <f t="shared" ca="1" si="27"/>
        <v>#REF!</v>
      </c>
      <c r="H186" s="428" t="e">
        <f t="shared" ca="1" si="14"/>
        <v>#REF!</v>
      </c>
      <c r="I186" s="49" t="e">
        <f t="shared" ca="1" si="28"/>
        <v>#REF!</v>
      </c>
      <c r="J186" s="428" t="e">
        <f t="shared" ca="1" si="15"/>
        <v>#REF!</v>
      </c>
      <c r="K186" s="57"/>
      <c r="L186" s="57"/>
      <c r="M186" s="57"/>
    </row>
    <row r="187" spans="1:13">
      <c r="A187" s="57"/>
      <c r="B187" s="429">
        <v>43280</v>
      </c>
      <c r="C187" s="427" t="e">
        <f t="shared" ca="1" si="16"/>
        <v>#REF!</v>
      </c>
      <c r="D187" s="428" t="e">
        <f t="shared" ref="D187:D192" ca="1" si="29">IF($C187="","",C187/1000000)</f>
        <v>#REF!</v>
      </c>
      <c r="E187" s="428" t="e">
        <f t="shared" ca="1" si="12"/>
        <v>#REF!</v>
      </c>
      <c r="F187" s="428" t="e">
        <f t="shared" ca="1" si="13"/>
        <v>#REF!</v>
      </c>
      <c r="G187" s="49" t="e">
        <f t="shared" ref="G187:G192" ca="1" si="30">AVERAGE(F175:F187)</f>
        <v>#REF!</v>
      </c>
      <c r="H187" s="428" t="e">
        <f t="shared" ca="1" si="14"/>
        <v>#REF!</v>
      </c>
      <c r="I187" s="49" t="e">
        <f t="shared" ref="I187:I192" ca="1" si="31">AVERAGE(E175:E187)</f>
        <v>#REF!</v>
      </c>
      <c r="J187" s="428" t="e">
        <f t="shared" ca="1" si="15"/>
        <v>#REF!</v>
      </c>
      <c r="K187" s="57"/>
      <c r="L187" s="57"/>
      <c r="M187" s="57"/>
    </row>
    <row r="188" spans="1:13">
      <c r="A188" s="57"/>
      <c r="B188" s="429">
        <v>43312</v>
      </c>
      <c r="C188" s="427" t="e">
        <f t="shared" ca="1" si="16"/>
        <v>#REF!</v>
      </c>
      <c r="D188" s="428" t="e">
        <f t="shared" ca="1" si="29"/>
        <v>#REF!</v>
      </c>
      <c r="E188" s="428" t="e">
        <f t="shared" ca="1" si="12"/>
        <v>#REF!</v>
      </c>
      <c r="F188" s="428" t="e">
        <f t="shared" ca="1" si="13"/>
        <v>#REF!</v>
      </c>
      <c r="G188" s="49" t="e">
        <f t="shared" ca="1" si="30"/>
        <v>#REF!</v>
      </c>
      <c r="H188" s="428" t="e">
        <f t="shared" ca="1" si="14"/>
        <v>#REF!</v>
      </c>
      <c r="I188" s="49" t="e">
        <f t="shared" ca="1" si="31"/>
        <v>#REF!</v>
      </c>
      <c r="J188" s="428" t="e">
        <f t="shared" ca="1" si="15"/>
        <v>#REF!</v>
      </c>
      <c r="K188" s="57"/>
      <c r="L188" s="57"/>
      <c r="M188" s="57"/>
    </row>
    <row r="189" spans="1:13">
      <c r="A189" s="57"/>
      <c r="B189" s="429">
        <v>43343</v>
      </c>
      <c r="C189" s="427" t="e">
        <f t="shared" ca="1" si="16"/>
        <v>#REF!</v>
      </c>
      <c r="D189" s="428" t="e">
        <f t="shared" ca="1" si="29"/>
        <v>#REF!</v>
      </c>
      <c r="E189" s="428" t="e">
        <f t="shared" ca="1" si="12"/>
        <v>#REF!</v>
      </c>
      <c r="F189" s="428" t="e">
        <f t="shared" ca="1" si="13"/>
        <v>#REF!</v>
      </c>
      <c r="G189" s="49" t="e">
        <f t="shared" ca="1" si="30"/>
        <v>#REF!</v>
      </c>
      <c r="H189" s="428" t="e">
        <f t="shared" ca="1" si="14"/>
        <v>#REF!</v>
      </c>
      <c r="I189" s="49" t="e">
        <f t="shared" ca="1" si="31"/>
        <v>#REF!</v>
      </c>
      <c r="J189" s="428" t="e">
        <f t="shared" ca="1" si="15"/>
        <v>#REF!</v>
      </c>
      <c r="K189" s="57"/>
      <c r="L189" s="57"/>
      <c r="M189" s="57"/>
    </row>
    <row r="190" spans="1:13">
      <c r="A190" s="57"/>
      <c r="B190" s="429">
        <v>43371</v>
      </c>
      <c r="C190" s="427" t="e">
        <f t="shared" ca="1" si="16"/>
        <v>#REF!</v>
      </c>
      <c r="D190" s="428" t="e">
        <f t="shared" ca="1" si="29"/>
        <v>#REF!</v>
      </c>
      <c r="E190" s="428" t="e">
        <f t="shared" ca="1" si="12"/>
        <v>#REF!</v>
      </c>
      <c r="F190" s="428" t="e">
        <f t="shared" ca="1" si="13"/>
        <v>#REF!</v>
      </c>
      <c r="G190" s="49" t="e">
        <f t="shared" ca="1" si="30"/>
        <v>#REF!</v>
      </c>
      <c r="H190" s="428" t="e">
        <f t="shared" ca="1" si="14"/>
        <v>#REF!</v>
      </c>
      <c r="I190" s="49" t="e">
        <f t="shared" ca="1" si="31"/>
        <v>#REF!</v>
      </c>
      <c r="J190" s="428" t="e">
        <f t="shared" ca="1" si="15"/>
        <v>#REF!</v>
      </c>
      <c r="K190" s="57"/>
      <c r="L190" s="57"/>
      <c r="M190" s="57"/>
    </row>
    <row r="191" spans="1:13">
      <c r="A191" s="57"/>
      <c r="B191" s="429">
        <v>43404</v>
      </c>
      <c r="C191" s="427" t="e">
        <f t="shared" ca="1" si="16"/>
        <v>#REF!</v>
      </c>
      <c r="D191" s="428" t="e">
        <f t="shared" ca="1" si="29"/>
        <v>#REF!</v>
      </c>
      <c r="E191" s="428" t="e">
        <f t="shared" ca="1" si="12"/>
        <v>#REF!</v>
      </c>
      <c r="F191" s="428" t="e">
        <f t="shared" ca="1" si="13"/>
        <v>#REF!</v>
      </c>
      <c r="G191" s="49" t="e">
        <f t="shared" ca="1" si="30"/>
        <v>#REF!</v>
      </c>
      <c r="H191" s="428" t="e">
        <f t="shared" ca="1" si="14"/>
        <v>#REF!</v>
      </c>
      <c r="I191" s="49" t="e">
        <f t="shared" ca="1" si="31"/>
        <v>#REF!</v>
      </c>
      <c r="J191" s="428" t="e">
        <f t="shared" ca="1" si="15"/>
        <v>#REF!</v>
      </c>
      <c r="K191" s="57"/>
      <c r="L191" s="57"/>
      <c r="M191" s="57"/>
    </row>
    <row r="192" spans="1:13">
      <c r="B192" s="430">
        <v>43434</v>
      </c>
      <c r="C192" s="427" t="e">
        <f t="shared" ca="1" si="16"/>
        <v>#REF!</v>
      </c>
      <c r="D192" s="428" t="e">
        <f t="shared" ca="1" si="29"/>
        <v>#REF!</v>
      </c>
      <c r="E192" s="428" t="e">
        <f t="shared" ca="1" si="12"/>
        <v>#REF!</v>
      </c>
      <c r="F192" s="428" t="e">
        <f t="shared" ca="1" si="13"/>
        <v>#REF!</v>
      </c>
      <c r="G192" s="49" t="e">
        <f t="shared" ca="1" si="30"/>
        <v>#REF!</v>
      </c>
      <c r="H192" s="428" t="e">
        <f t="shared" ca="1" si="14"/>
        <v>#REF!</v>
      </c>
      <c r="I192" s="49" t="e">
        <f t="shared" ca="1" si="31"/>
        <v>#REF!</v>
      </c>
      <c r="J192" s="428" t="e">
        <f t="shared" ca="1" si="15"/>
        <v>#REF!</v>
      </c>
      <c r="K192" s="57"/>
      <c r="L192" s="57"/>
      <c r="M192" s="57"/>
    </row>
    <row r="193" spans="2:13">
      <c r="B193" s="429">
        <v>43465</v>
      </c>
      <c r="C193" s="427" t="e">
        <f t="shared" ca="1" si="16"/>
        <v>#REF!</v>
      </c>
      <c r="D193" s="428" t="e">
        <f t="shared" ref="D193:D214" ca="1" si="32">IF($C193="","",C193/1000000)</f>
        <v>#REF!</v>
      </c>
      <c r="E193" s="428" t="e">
        <f t="shared" ca="1" si="12"/>
        <v>#REF!</v>
      </c>
      <c r="F193" s="428" t="e">
        <f t="shared" ca="1" si="13"/>
        <v>#REF!</v>
      </c>
      <c r="G193" s="49" t="e">
        <f t="shared" ref="G193:G214" ca="1" si="33">AVERAGE(F181:F193)</f>
        <v>#REF!</v>
      </c>
      <c r="H193" s="428" t="e">
        <f t="shared" ca="1" si="14"/>
        <v>#REF!</v>
      </c>
      <c r="I193" s="49" t="e">
        <f t="shared" ref="I193:I214" ca="1" si="34">AVERAGE(E181:E193)</f>
        <v>#REF!</v>
      </c>
      <c r="J193" s="428" t="e">
        <f t="shared" ca="1" si="15"/>
        <v>#REF!</v>
      </c>
      <c r="K193" s="57"/>
      <c r="L193" s="57"/>
      <c r="M193" s="57"/>
    </row>
    <row r="194" spans="2:13">
      <c r="B194" s="430">
        <v>43496</v>
      </c>
      <c r="C194" s="427" t="e">
        <f t="shared" ca="1" si="16"/>
        <v>#REF!</v>
      </c>
      <c r="D194" s="428" t="e">
        <f t="shared" ca="1" si="32"/>
        <v>#REF!</v>
      </c>
      <c r="E194" s="428" t="e">
        <f t="shared" ca="1" si="12"/>
        <v>#REF!</v>
      </c>
      <c r="F194" s="428" t="e">
        <f t="shared" ca="1" si="13"/>
        <v>#REF!</v>
      </c>
      <c r="G194" s="49" t="e">
        <f t="shared" ca="1" si="33"/>
        <v>#REF!</v>
      </c>
      <c r="H194" s="428" t="e">
        <f t="shared" ca="1" si="14"/>
        <v>#REF!</v>
      </c>
      <c r="I194" s="49" t="e">
        <f t="shared" ca="1" si="34"/>
        <v>#REF!</v>
      </c>
      <c r="J194" s="428" t="e">
        <f t="shared" ca="1" si="15"/>
        <v>#REF!</v>
      </c>
      <c r="K194" s="57"/>
      <c r="L194" s="57"/>
      <c r="M194" s="57"/>
    </row>
    <row r="195" spans="2:13">
      <c r="B195" s="430">
        <v>43524</v>
      </c>
      <c r="C195" s="427" t="e">
        <f t="shared" ca="1" si="16"/>
        <v>#REF!</v>
      </c>
      <c r="D195" s="428" t="e">
        <f t="shared" ca="1" si="32"/>
        <v>#REF!</v>
      </c>
      <c r="E195" s="428" t="e">
        <f t="shared" ca="1" si="12"/>
        <v>#REF!</v>
      </c>
      <c r="F195" s="428" t="e">
        <f t="shared" ca="1" si="13"/>
        <v>#REF!</v>
      </c>
      <c r="G195" s="49" t="e">
        <f t="shared" ca="1" si="33"/>
        <v>#REF!</v>
      </c>
      <c r="H195" s="428" t="e">
        <f t="shared" ca="1" si="14"/>
        <v>#REF!</v>
      </c>
      <c r="I195" s="49" t="e">
        <f t="shared" ca="1" si="34"/>
        <v>#REF!</v>
      </c>
      <c r="J195" s="428" t="e">
        <f t="shared" ca="1" si="15"/>
        <v>#REF!</v>
      </c>
      <c r="K195" s="57"/>
      <c r="L195" s="57"/>
      <c r="M195" s="57"/>
    </row>
    <row r="196" spans="2:13">
      <c r="B196" s="430">
        <v>43553</v>
      </c>
      <c r="C196" s="427" t="e">
        <f t="shared" ca="1" si="16"/>
        <v>#REF!</v>
      </c>
      <c r="D196" s="428" t="e">
        <f t="shared" ca="1" si="32"/>
        <v>#REF!</v>
      </c>
      <c r="E196" s="428" t="e">
        <f t="shared" ca="1" si="12"/>
        <v>#REF!</v>
      </c>
      <c r="F196" s="428" t="e">
        <f t="shared" ca="1" si="13"/>
        <v>#REF!</v>
      </c>
      <c r="G196" s="49" t="e">
        <f t="shared" ca="1" si="33"/>
        <v>#REF!</v>
      </c>
      <c r="H196" s="428" t="e">
        <f t="shared" ca="1" si="14"/>
        <v>#REF!</v>
      </c>
      <c r="I196" s="49" t="e">
        <f t="shared" ca="1" si="34"/>
        <v>#REF!</v>
      </c>
      <c r="J196" s="428" t="e">
        <f t="shared" ca="1" si="15"/>
        <v>#REF!</v>
      </c>
      <c r="K196" s="57"/>
      <c r="L196" s="57"/>
      <c r="M196" s="57"/>
    </row>
    <row r="197" spans="2:13">
      <c r="B197" s="430">
        <v>43585</v>
      </c>
      <c r="C197" s="427" t="e">
        <f t="shared" ca="1" si="16"/>
        <v>#REF!</v>
      </c>
      <c r="D197" s="428" t="e">
        <f t="shared" ca="1" si="32"/>
        <v>#REF!</v>
      </c>
      <c r="E197" s="428" t="e">
        <f t="shared" ca="1" si="12"/>
        <v>#REF!</v>
      </c>
      <c r="F197" s="428" t="e">
        <f t="shared" ca="1" si="13"/>
        <v>#REF!</v>
      </c>
      <c r="G197" s="49" t="e">
        <f t="shared" ca="1" si="33"/>
        <v>#REF!</v>
      </c>
      <c r="H197" s="428" t="e">
        <f t="shared" ca="1" si="14"/>
        <v>#REF!</v>
      </c>
      <c r="I197" s="49" t="e">
        <f t="shared" ca="1" si="34"/>
        <v>#REF!</v>
      </c>
      <c r="J197" s="428" t="e">
        <f t="shared" ca="1" si="15"/>
        <v>#REF!</v>
      </c>
      <c r="K197" s="57"/>
      <c r="L197" s="57"/>
      <c r="M197" s="57"/>
    </row>
    <row r="198" spans="2:13">
      <c r="B198" s="430">
        <v>43616</v>
      </c>
      <c r="C198" s="427" t="e">
        <f t="shared" ca="1" si="16"/>
        <v>#REF!</v>
      </c>
      <c r="D198" s="428" t="e">
        <f t="shared" ca="1" si="32"/>
        <v>#REF!</v>
      </c>
      <c r="E198" s="428" t="e">
        <f t="shared" ca="1" si="12"/>
        <v>#REF!</v>
      </c>
      <c r="F198" s="428" t="e">
        <f t="shared" ca="1" si="13"/>
        <v>#REF!</v>
      </c>
      <c r="G198" s="49" t="e">
        <f t="shared" ca="1" si="33"/>
        <v>#REF!</v>
      </c>
      <c r="H198" s="428" t="e">
        <f t="shared" ca="1" si="14"/>
        <v>#REF!</v>
      </c>
      <c r="I198" s="49" t="e">
        <f t="shared" ca="1" si="34"/>
        <v>#REF!</v>
      </c>
      <c r="J198" s="428" t="e">
        <f t="shared" ca="1" si="15"/>
        <v>#REF!</v>
      </c>
      <c r="K198" s="57"/>
      <c r="L198" s="57"/>
      <c r="M198" s="57"/>
    </row>
    <row r="199" spans="2:13">
      <c r="B199" s="430">
        <v>43644</v>
      </c>
      <c r="C199" s="427" t="e">
        <f t="shared" ca="1" si="16"/>
        <v>#REF!</v>
      </c>
      <c r="D199" s="428" t="e">
        <f t="shared" ca="1" si="32"/>
        <v>#REF!</v>
      </c>
      <c r="E199" s="428" t="e">
        <f t="shared" ca="1" si="12"/>
        <v>#REF!</v>
      </c>
      <c r="F199" s="428" t="e">
        <f t="shared" ca="1" si="13"/>
        <v>#REF!</v>
      </c>
      <c r="G199" s="49" t="e">
        <f t="shared" ca="1" si="33"/>
        <v>#REF!</v>
      </c>
      <c r="H199" s="428" t="e">
        <f t="shared" ca="1" si="14"/>
        <v>#REF!</v>
      </c>
      <c r="I199" s="49" t="e">
        <f t="shared" ca="1" si="34"/>
        <v>#REF!</v>
      </c>
      <c r="J199" s="428" t="e">
        <f t="shared" ca="1" si="15"/>
        <v>#REF!</v>
      </c>
      <c r="K199" s="57"/>
      <c r="L199" s="57"/>
      <c r="M199" s="57"/>
    </row>
    <row r="200" spans="2:13">
      <c r="B200" s="430">
        <v>43677</v>
      </c>
      <c r="C200" s="427" t="e">
        <f t="shared" ca="1" si="16"/>
        <v>#REF!</v>
      </c>
      <c r="D200" s="428" t="e">
        <f t="shared" ca="1" si="32"/>
        <v>#REF!</v>
      </c>
      <c r="E200" s="428" t="e">
        <f t="shared" ca="1" si="12"/>
        <v>#REF!</v>
      </c>
      <c r="F200" s="428" t="e">
        <f t="shared" ca="1" si="13"/>
        <v>#REF!</v>
      </c>
      <c r="G200" s="49" t="e">
        <f t="shared" ca="1" si="33"/>
        <v>#REF!</v>
      </c>
      <c r="H200" s="428" t="e">
        <f t="shared" ca="1" si="14"/>
        <v>#REF!</v>
      </c>
      <c r="I200" s="49" t="e">
        <f t="shared" ca="1" si="34"/>
        <v>#REF!</v>
      </c>
      <c r="J200" s="428" t="e">
        <f t="shared" ca="1" si="15"/>
        <v>#REF!</v>
      </c>
      <c r="K200" s="57"/>
      <c r="L200" s="57"/>
      <c r="M200" s="57"/>
    </row>
    <row r="201" spans="2:13">
      <c r="B201" s="430">
        <v>43707</v>
      </c>
      <c r="C201" s="427" t="e">
        <f t="shared" ca="1" si="16"/>
        <v>#REF!</v>
      </c>
      <c r="D201" s="428" t="e">
        <f t="shared" ca="1" si="32"/>
        <v>#REF!</v>
      </c>
      <c r="E201" s="428" t="e">
        <f t="shared" ca="1" si="12"/>
        <v>#REF!</v>
      </c>
      <c r="F201" s="428" t="e">
        <f t="shared" ca="1" si="13"/>
        <v>#REF!</v>
      </c>
      <c r="G201" s="49" t="e">
        <f t="shared" ca="1" si="33"/>
        <v>#REF!</v>
      </c>
      <c r="H201" s="428" t="e">
        <f t="shared" ca="1" si="14"/>
        <v>#REF!</v>
      </c>
      <c r="I201" s="49" t="e">
        <f t="shared" ca="1" si="34"/>
        <v>#REF!</v>
      </c>
      <c r="J201" s="428" t="e">
        <f t="shared" ca="1" si="15"/>
        <v>#REF!</v>
      </c>
      <c r="K201" s="57"/>
      <c r="L201" s="57"/>
      <c r="M201" s="57"/>
    </row>
    <row r="202" spans="2:13">
      <c r="B202" s="430">
        <v>43738</v>
      </c>
      <c r="C202" s="427" t="e">
        <f t="shared" ca="1" si="16"/>
        <v>#REF!</v>
      </c>
      <c r="D202" s="428" t="e">
        <f t="shared" ca="1" si="32"/>
        <v>#REF!</v>
      </c>
      <c r="E202" s="428" t="e">
        <f t="shared" ca="1" si="12"/>
        <v>#REF!</v>
      </c>
      <c r="F202" s="428" t="e">
        <f t="shared" ca="1" si="13"/>
        <v>#REF!</v>
      </c>
      <c r="G202" s="49" t="e">
        <f t="shared" ca="1" si="33"/>
        <v>#REF!</v>
      </c>
      <c r="H202" s="428" t="e">
        <f t="shared" ca="1" si="14"/>
        <v>#REF!</v>
      </c>
      <c r="I202" s="49" t="e">
        <f t="shared" ca="1" si="34"/>
        <v>#REF!</v>
      </c>
      <c r="J202" s="428" t="e">
        <f t="shared" ca="1" si="15"/>
        <v>#REF!</v>
      </c>
      <c r="K202" s="57"/>
      <c r="L202" s="57"/>
      <c r="M202" s="57"/>
    </row>
    <row r="203" spans="2:13">
      <c r="B203" s="430">
        <v>43769</v>
      </c>
      <c r="C203" s="427" t="e">
        <f t="shared" ca="1" si="16"/>
        <v>#REF!</v>
      </c>
      <c r="D203" s="428" t="e">
        <f t="shared" ca="1" si="32"/>
        <v>#REF!</v>
      </c>
      <c r="E203" s="428" t="e">
        <f t="shared" ca="1" si="12"/>
        <v>#REF!</v>
      </c>
      <c r="F203" s="428" t="e">
        <f t="shared" ca="1" si="13"/>
        <v>#REF!</v>
      </c>
      <c r="G203" s="49" t="e">
        <f t="shared" ca="1" si="33"/>
        <v>#REF!</v>
      </c>
      <c r="H203" s="428" t="e">
        <f t="shared" ca="1" si="14"/>
        <v>#REF!</v>
      </c>
      <c r="I203" s="49" t="e">
        <f t="shared" ca="1" si="34"/>
        <v>#REF!</v>
      </c>
      <c r="J203" s="428" t="e">
        <f t="shared" ca="1" si="15"/>
        <v>#REF!</v>
      </c>
      <c r="K203" s="57"/>
      <c r="L203" s="57"/>
      <c r="M203" s="57"/>
    </row>
    <row r="204" spans="2:13">
      <c r="B204" s="430">
        <v>43798</v>
      </c>
      <c r="C204" s="427" t="e">
        <f t="shared" ca="1" si="16"/>
        <v>#REF!</v>
      </c>
      <c r="D204" s="428" t="e">
        <f t="shared" ca="1" si="32"/>
        <v>#REF!</v>
      </c>
      <c r="E204" s="428" t="e">
        <f t="shared" ca="1" si="12"/>
        <v>#REF!</v>
      </c>
      <c r="F204" s="428" t="e">
        <f t="shared" ca="1" si="13"/>
        <v>#REF!</v>
      </c>
      <c r="G204" s="49" t="e">
        <f t="shared" ca="1" si="33"/>
        <v>#REF!</v>
      </c>
      <c r="H204" s="428" t="e">
        <f t="shared" ca="1" si="14"/>
        <v>#REF!</v>
      </c>
      <c r="I204" s="49" t="e">
        <f t="shared" ca="1" si="34"/>
        <v>#REF!</v>
      </c>
      <c r="J204" s="428" t="e">
        <f t="shared" ca="1" si="15"/>
        <v>#REF!</v>
      </c>
      <c r="K204" s="57"/>
      <c r="L204" s="57"/>
      <c r="M204" s="57"/>
    </row>
    <row r="205" spans="2:13">
      <c r="B205" s="430">
        <v>43830</v>
      </c>
      <c r="C205" s="427" t="e">
        <f t="shared" ca="1" si="16"/>
        <v>#REF!</v>
      </c>
      <c r="D205" s="428" t="e">
        <f t="shared" ca="1" si="32"/>
        <v>#REF!</v>
      </c>
      <c r="E205" s="428" t="e">
        <f t="shared" ca="1" si="12"/>
        <v>#REF!</v>
      </c>
      <c r="F205" s="428" t="e">
        <f t="shared" ca="1" si="13"/>
        <v>#REF!</v>
      </c>
      <c r="G205" s="49" t="e">
        <f t="shared" ca="1" si="33"/>
        <v>#REF!</v>
      </c>
      <c r="H205" s="428" t="e">
        <f t="shared" ca="1" si="14"/>
        <v>#REF!</v>
      </c>
      <c r="I205" s="49" t="e">
        <f t="shared" ca="1" si="34"/>
        <v>#REF!</v>
      </c>
      <c r="J205" s="428" t="e">
        <f t="shared" ca="1" si="15"/>
        <v>#REF!</v>
      </c>
      <c r="K205" s="57"/>
      <c r="L205" s="57"/>
      <c r="M205" s="57"/>
    </row>
    <row r="206" spans="2:13">
      <c r="B206" s="430">
        <v>43861</v>
      </c>
      <c r="C206" s="427" t="e">
        <f t="shared" ca="1" si="16"/>
        <v>#REF!</v>
      </c>
      <c r="D206" s="428" t="e">
        <f t="shared" ca="1" si="32"/>
        <v>#REF!</v>
      </c>
      <c r="E206" s="428" t="e">
        <f t="shared" ca="1" si="12"/>
        <v>#REF!</v>
      </c>
      <c r="F206" s="428" t="e">
        <f t="shared" ca="1" si="13"/>
        <v>#REF!</v>
      </c>
      <c r="G206" s="49" t="e">
        <f t="shared" ca="1" si="33"/>
        <v>#REF!</v>
      </c>
      <c r="H206" s="428" t="e">
        <f t="shared" ca="1" si="14"/>
        <v>#REF!</v>
      </c>
      <c r="I206" s="49" t="e">
        <f t="shared" ca="1" si="34"/>
        <v>#REF!</v>
      </c>
      <c r="J206" s="428" t="e">
        <f t="shared" ca="1" si="15"/>
        <v>#REF!</v>
      </c>
      <c r="K206" s="57"/>
      <c r="L206" s="57"/>
      <c r="M206" s="57"/>
    </row>
    <row r="207" spans="2:13">
      <c r="B207" s="430">
        <v>43889</v>
      </c>
      <c r="C207" s="427" t="e">
        <f t="shared" ca="1" si="16"/>
        <v>#REF!</v>
      </c>
      <c r="D207" s="428" t="e">
        <f t="shared" ca="1" si="32"/>
        <v>#REF!</v>
      </c>
      <c r="E207" s="428" t="e">
        <f t="shared" ca="1" si="12"/>
        <v>#REF!</v>
      </c>
      <c r="F207" s="428" t="e">
        <f t="shared" ca="1" si="13"/>
        <v>#REF!</v>
      </c>
      <c r="G207" s="49" t="e">
        <f t="shared" ca="1" si="33"/>
        <v>#REF!</v>
      </c>
      <c r="H207" s="428" t="e">
        <f t="shared" ca="1" si="14"/>
        <v>#REF!</v>
      </c>
      <c r="I207" s="49" t="e">
        <f t="shared" ca="1" si="34"/>
        <v>#REF!</v>
      </c>
      <c r="J207" s="428" t="e">
        <f t="shared" ca="1" si="15"/>
        <v>#REF!</v>
      </c>
      <c r="K207" s="57"/>
      <c r="L207" s="57"/>
      <c r="M207" s="57"/>
    </row>
    <row r="208" spans="2:13">
      <c r="B208" s="430">
        <v>43921</v>
      </c>
      <c r="C208" s="427" t="e">
        <f t="shared" ca="1" si="16"/>
        <v>#REF!</v>
      </c>
      <c r="D208" s="428" t="e">
        <f t="shared" ca="1" si="32"/>
        <v>#REF!</v>
      </c>
      <c r="E208" s="428" t="e">
        <f t="shared" ca="1" si="12"/>
        <v>#REF!</v>
      </c>
      <c r="F208" s="428" t="e">
        <f t="shared" ca="1" si="13"/>
        <v>#REF!</v>
      </c>
      <c r="G208" s="49" t="e">
        <f t="shared" ca="1" si="33"/>
        <v>#REF!</v>
      </c>
      <c r="H208" s="428" t="e">
        <f t="shared" ca="1" si="14"/>
        <v>#REF!</v>
      </c>
      <c r="I208" s="49" t="e">
        <f t="shared" ca="1" si="34"/>
        <v>#REF!</v>
      </c>
      <c r="J208" s="428" t="e">
        <f t="shared" ca="1" si="15"/>
        <v>#REF!</v>
      </c>
      <c r="K208" s="57"/>
      <c r="L208" s="57"/>
      <c r="M208" s="57"/>
    </row>
    <row r="209" spans="2:10">
      <c r="B209" s="430">
        <v>43951</v>
      </c>
      <c r="C209" s="427" t="e">
        <f t="shared" ca="1" si="16"/>
        <v>#REF!</v>
      </c>
      <c r="D209" s="428" t="e">
        <f t="shared" ca="1" si="32"/>
        <v>#REF!</v>
      </c>
      <c r="E209" s="428" t="e">
        <f t="shared" ca="1" si="12"/>
        <v>#REF!</v>
      </c>
      <c r="F209" s="428" t="e">
        <f t="shared" ca="1" si="13"/>
        <v>#REF!</v>
      </c>
      <c r="G209" s="49" t="e">
        <f t="shared" ca="1" si="33"/>
        <v>#REF!</v>
      </c>
      <c r="H209" s="428" t="e">
        <f t="shared" ca="1" si="14"/>
        <v>#REF!</v>
      </c>
      <c r="I209" s="49" t="e">
        <f t="shared" ca="1" si="34"/>
        <v>#REF!</v>
      </c>
      <c r="J209" s="428" t="e">
        <f t="shared" ca="1" si="15"/>
        <v>#REF!</v>
      </c>
    </row>
    <row r="210" spans="2:10">
      <c r="B210" s="430">
        <v>43980</v>
      </c>
      <c r="C210" s="427" t="e">
        <f t="shared" ca="1" si="16"/>
        <v>#REF!</v>
      </c>
      <c r="D210" s="428" t="e">
        <f t="shared" ca="1" si="32"/>
        <v>#REF!</v>
      </c>
      <c r="E210" s="428" t="e">
        <f t="shared" ca="1" si="12"/>
        <v>#REF!</v>
      </c>
      <c r="F210" s="428" t="e">
        <f t="shared" ca="1" si="13"/>
        <v>#REF!</v>
      </c>
      <c r="G210" s="49" t="e">
        <f t="shared" ca="1" si="33"/>
        <v>#REF!</v>
      </c>
      <c r="H210" s="428" t="e">
        <f t="shared" ca="1" si="14"/>
        <v>#REF!</v>
      </c>
      <c r="I210" s="49" t="e">
        <f t="shared" ca="1" si="34"/>
        <v>#REF!</v>
      </c>
      <c r="J210" s="428" t="e">
        <f t="shared" ca="1" si="15"/>
        <v>#REF!</v>
      </c>
    </row>
    <row r="211" spans="2:10">
      <c r="B211" s="430">
        <v>44012</v>
      </c>
      <c r="C211" s="427" t="e">
        <f t="shared" ca="1" si="16"/>
        <v>#REF!</v>
      </c>
      <c r="D211" s="428" t="e">
        <f t="shared" ca="1" si="32"/>
        <v>#REF!</v>
      </c>
      <c r="E211" s="428" t="e">
        <f t="shared" ca="1" si="12"/>
        <v>#REF!</v>
      </c>
      <c r="F211" s="428" t="e">
        <f t="shared" ca="1" si="13"/>
        <v>#REF!</v>
      </c>
      <c r="G211" s="49" t="e">
        <f t="shared" ca="1" si="33"/>
        <v>#REF!</v>
      </c>
      <c r="H211" s="428" t="e">
        <f t="shared" ca="1" si="14"/>
        <v>#REF!</v>
      </c>
      <c r="I211" s="49" t="e">
        <f t="shared" ca="1" si="34"/>
        <v>#REF!</v>
      </c>
      <c r="J211" s="428" t="e">
        <f t="shared" ca="1" si="15"/>
        <v>#REF!</v>
      </c>
    </row>
    <row r="212" spans="2:10">
      <c r="B212" s="430">
        <v>44043</v>
      </c>
      <c r="C212" s="427" t="e">
        <f t="shared" ca="1" si="16"/>
        <v>#REF!</v>
      </c>
      <c r="D212" s="428" t="e">
        <f t="shared" ca="1" si="32"/>
        <v>#REF!</v>
      </c>
      <c r="E212" s="428" t="e">
        <f t="shared" ca="1" si="12"/>
        <v>#REF!</v>
      </c>
      <c r="F212" s="428" t="e">
        <f t="shared" ca="1" si="13"/>
        <v>#REF!</v>
      </c>
      <c r="G212" s="49" t="e">
        <f t="shared" ca="1" si="33"/>
        <v>#REF!</v>
      </c>
      <c r="H212" s="428" t="e">
        <f t="shared" ca="1" si="14"/>
        <v>#REF!</v>
      </c>
      <c r="I212" s="49" t="e">
        <f t="shared" ca="1" si="34"/>
        <v>#REF!</v>
      </c>
      <c r="J212" s="428" t="e">
        <f t="shared" ca="1" si="15"/>
        <v>#REF!</v>
      </c>
    </row>
    <row r="213" spans="2:10">
      <c r="B213" s="430">
        <v>44074</v>
      </c>
      <c r="C213" s="427" t="e">
        <f t="shared" ca="1" si="16"/>
        <v>#REF!</v>
      </c>
      <c r="D213" s="428" t="e">
        <f t="shared" ca="1" si="32"/>
        <v>#REF!</v>
      </c>
      <c r="E213" s="428" t="e">
        <f t="shared" ca="1" si="12"/>
        <v>#REF!</v>
      </c>
      <c r="F213" s="428" t="e">
        <f t="shared" ca="1" si="13"/>
        <v>#REF!</v>
      </c>
      <c r="G213" s="49" t="e">
        <f t="shared" ca="1" si="33"/>
        <v>#REF!</v>
      </c>
      <c r="H213" s="428" t="e">
        <f t="shared" ca="1" si="14"/>
        <v>#REF!</v>
      </c>
      <c r="I213" s="49" t="e">
        <f t="shared" ca="1" si="34"/>
        <v>#REF!</v>
      </c>
      <c r="J213" s="428" t="e">
        <f t="shared" ca="1" si="15"/>
        <v>#REF!</v>
      </c>
    </row>
    <row r="214" spans="2:10">
      <c r="B214" s="430">
        <v>44104</v>
      </c>
      <c r="C214" s="427" t="e">
        <f t="shared" ca="1" si="16"/>
        <v>#REF!</v>
      </c>
      <c r="D214" s="428" t="e">
        <f t="shared" ca="1" si="32"/>
        <v>#REF!</v>
      </c>
      <c r="E214" s="428" t="e">
        <f t="shared" ca="1" si="12"/>
        <v>#REF!</v>
      </c>
      <c r="F214" s="428" t="e">
        <f t="shared" ca="1" si="13"/>
        <v>#REF!</v>
      </c>
      <c r="G214" s="49" t="e">
        <f t="shared" ca="1" si="33"/>
        <v>#REF!</v>
      </c>
      <c r="H214" s="428" t="e">
        <f t="shared" ca="1" si="14"/>
        <v>#REF!</v>
      </c>
      <c r="I214" s="49" t="e">
        <f t="shared" ca="1" si="34"/>
        <v>#REF!</v>
      </c>
      <c r="J214" s="428" t="e">
        <f t="shared" ca="1" si="15"/>
        <v>#REF!</v>
      </c>
    </row>
    <row r="215" spans="2:10">
      <c r="B215" s="430">
        <v>44134</v>
      </c>
      <c r="C215" s="427" t="e">
        <f t="shared" ref="C215:C222" ca="1" si="35">VLOOKUP($B215,MFSA,6,FALSE)</f>
        <v>#REF!</v>
      </c>
      <c r="D215" s="428" t="e">
        <f t="shared" ref="D215:D220" ca="1" si="36">IF($C215="","",C215/1000000)</f>
        <v>#REF!</v>
      </c>
      <c r="E215" s="428" t="e">
        <f t="shared" ref="E215:E256" ca="1" si="37">IF($C215="","",VLOOKUP($B215,MFSA,4,TRUE))</f>
        <v>#REF!</v>
      </c>
      <c r="F215" s="428" t="e">
        <f t="shared" ref="F215:F256" ca="1" si="38">IF($C215="","",VLOOKUP($B215,MFSA,3,TRUE))</f>
        <v>#REF!</v>
      </c>
      <c r="G215" s="49" t="e">
        <f t="shared" ref="G215:G220" ca="1" si="39">AVERAGE(F203:F215)</f>
        <v>#REF!</v>
      </c>
      <c r="H215" s="428" t="e">
        <f t="shared" ref="H215:H256" ca="1" si="40">IF($C215="","",VLOOKUP($B215,MFSA,5,TRUE))</f>
        <v>#REF!</v>
      </c>
      <c r="I215" s="49" t="e">
        <f t="shared" ref="I215:I220" ca="1" si="41">AVERAGE(E203:E215)</f>
        <v>#REF!</v>
      </c>
      <c r="J215" s="428" t="e">
        <f t="shared" ref="J215:J256" ca="1" si="42">IF($C215="","",VLOOKUP($B215,MFSA,2,TRUE))</f>
        <v>#REF!</v>
      </c>
    </row>
    <row r="216" spans="2:10">
      <c r="B216" s="430">
        <v>44165</v>
      </c>
      <c r="C216" s="427" t="e">
        <f t="shared" ca="1" si="35"/>
        <v>#REF!</v>
      </c>
      <c r="D216" s="428" t="e">
        <f t="shared" ca="1" si="36"/>
        <v>#REF!</v>
      </c>
      <c r="E216" s="428" t="e">
        <f t="shared" ca="1" si="37"/>
        <v>#REF!</v>
      </c>
      <c r="F216" s="428" t="e">
        <f t="shared" ca="1" si="38"/>
        <v>#REF!</v>
      </c>
      <c r="G216" s="49" t="e">
        <f t="shared" ca="1" si="39"/>
        <v>#REF!</v>
      </c>
      <c r="H216" s="428" t="e">
        <f t="shared" ca="1" si="40"/>
        <v>#REF!</v>
      </c>
      <c r="I216" s="49" t="e">
        <f t="shared" ca="1" si="41"/>
        <v>#REF!</v>
      </c>
      <c r="J216" s="428" t="e">
        <f t="shared" ca="1" si="42"/>
        <v>#REF!</v>
      </c>
    </row>
    <row r="217" spans="2:10">
      <c r="B217" s="430">
        <v>44196</v>
      </c>
      <c r="C217" s="427" t="e">
        <f t="shared" ca="1" si="35"/>
        <v>#REF!</v>
      </c>
      <c r="D217" s="428" t="e">
        <f t="shared" ca="1" si="36"/>
        <v>#REF!</v>
      </c>
      <c r="E217" s="428" t="e">
        <f t="shared" ca="1" si="37"/>
        <v>#REF!</v>
      </c>
      <c r="F217" s="428" t="e">
        <f t="shared" ca="1" si="38"/>
        <v>#REF!</v>
      </c>
      <c r="G217" s="49" t="e">
        <f t="shared" ca="1" si="39"/>
        <v>#REF!</v>
      </c>
      <c r="H217" s="428" t="e">
        <f t="shared" ca="1" si="40"/>
        <v>#REF!</v>
      </c>
      <c r="I217" s="49" t="e">
        <f t="shared" ca="1" si="41"/>
        <v>#REF!</v>
      </c>
      <c r="J217" s="428" t="e">
        <f t="shared" ca="1" si="42"/>
        <v>#REF!</v>
      </c>
    </row>
    <row r="218" spans="2:10">
      <c r="B218" s="430">
        <v>44225</v>
      </c>
      <c r="C218" s="427" t="e">
        <f t="shared" ca="1" si="35"/>
        <v>#REF!</v>
      </c>
      <c r="D218" s="428" t="e">
        <f t="shared" ca="1" si="36"/>
        <v>#REF!</v>
      </c>
      <c r="E218" s="428" t="e">
        <f t="shared" ca="1" si="37"/>
        <v>#REF!</v>
      </c>
      <c r="F218" s="428" t="e">
        <f t="shared" ca="1" si="38"/>
        <v>#REF!</v>
      </c>
      <c r="G218" s="49" t="e">
        <f t="shared" ca="1" si="39"/>
        <v>#REF!</v>
      </c>
      <c r="H218" s="428" t="e">
        <f t="shared" ca="1" si="40"/>
        <v>#REF!</v>
      </c>
      <c r="I218" s="49" t="e">
        <f t="shared" ca="1" si="41"/>
        <v>#REF!</v>
      </c>
      <c r="J218" s="428" t="e">
        <f t="shared" ca="1" si="42"/>
        <v>#REF!</v>
      </c>
    </row>
    <row r="219" spans="2:10">
      <c r="B219" s="430">
        <v>44253</v>
      </c>
      <c r="C219" s="427" t="e">
        <f t="shared" ca="1" si="35"/>
        <v>#REF!</v>
      </c>
      <c r="D219" s="428" t="e">
        <f t="shared" ca="1" si="36"/>
        <v>#REF!</v>
      </c>
      <c r="E219" s="428" t="e">
        <f t="shared" ca="1" si="37"/>
        <v>#REF!</v>
      </c>
      <c r="F219" s="428" t="e">
        <f t="shared" ca="1" si="38"/>
        <v>#REF!</v>
      </c>
      <c r="G219" s="49" t="e">
        <f t="shared" ca="1" si="39"/>
        <v>#REF!</v>
      </c>
      <c r="H219" s="428" t="e">
        <f t="shared" ca="1" si="40"/>
        <v>#REF!</v>
      </c>
      <c r="I219" s="49" t="e">
        <f t="shared" ca="1" si="41"/>
        <v>#REF!</v>
      </c>
      <c r="J219" s="428" t="e">
        <f t="shared" ca="1" si="42"/>
        <v>#REF!</v>
      </c>
    </row>
    <row r="220" spans="2:10">
      <c r="B220" s="430">
        <v>44286</v>
      </c>
      <c r="C220" s="427" t="e">
        <f t="shared" ca="1" si="35"/>
        <v>#REF!</v>
      </c>
      <c r="D220" s="428" t="e">
        <f t="shared" ca="1" si="36"/>
        <v>#REF!</v>
      </c>
      <c r="E220" s="428" t="e">
        <f t="shared" ca="1" si="37"/>
        <v>#REF!</v>
      </c>
      <c r="F220" s="428" t="e">
        <f t="shared" ca="1" si="38"/>
        <v>#REF!</v>
      </c>
      <c r="G220" s="49" t="e">
        <f t="shared" ca="1" si="39"/>
        <v>#REF!</v>
      </c>
      <c r="H220" s="428" t="e">
        <f t="shared" ca="1" si="40"/>
        <v>#REF!</v>
      </c>
      <c r="I220" s="49" t="e">
        <f t="shared" ca="1" si="41"/>
        <v>#REF!</v>
      </c>
      <c r="J220" s="428" t="e">
        <f t="shared" ca="1" si="42"/>
        <v>#REF!</v>
      </c>
    </row>
    <row r="221" spans="2:10">
      <c r="B221" s="430">
        <v>44316</v>
      </c>
      <c r="C221" s="427" t="e">
        <f t="shared" ca="1" si="35"/>
        <v>#REF!</v>
      </c>
      <c r="D221" s="428" t="e">
        <f t="shared" ref="D221:D252" ca="1" si="43">IF($C221="","",C221/1000000)</f>
        <v>#REF!</v>
      </c>
      <c r="E221" s="428" t="e">
        <f t="shared" ca="1" si="37"/>
        <v>#REF!</v>
      </c>
      <c r="F221" s="428" t="e">
        <f t="shared" ca="1" si="38"/>
        <v>#REF!</v>
      </c>
      <c r="G221" s="49" t="e">
        <f t="shared" ref="G221:G252" ca="1" si="44">AVERAGE(F209:F221)</f>
        <v>#REF!</v>
      </c>
      <c r="H221" s="428" t="e">
        <f t="shared" ca="1" si="40"/>
        <v>#REF!</v>
      </c>
      <c r="I221" s="49" t="e">
        <f t="shared" ref="I221:I252" ca="1" si="45">AVERAGE(E209:E221)</f>
        <v>#REF!</v>
      </c>
      <c r="J221" s="428" t="e">
        <f t="shared" ca="1" si="42"/>
        <v>#REF!</v>
      </c>
    </row>
    <row r="222" spans="2:10">
      <c r="B222" s="430">
        <v>44347</v>
      </c>
      <c r="C222" s="427" t="e">
        <f t="shared" ca="1" si="35"/>
        <v>#REF!</v>
      </c>
      <c r="D222" s="428" t="e">
        <f t="shared" ca="1" si="43"/>
        <v>#REF!</v>
      </c>
      <c r="E222" s="428" t="e">
        <f t="shared" ca="1" si="37"/>
        <v>#REF!</v>
      </c>
      <c r="F222" s="428" t="e">
        <f t="shared" ca="1" si="38"/>
        <v>#REF!</v>
      </c>
      <c r="G222" s="49" t="e">
        <f t="shared" ca="1" si="44"/>
        <v>#REF!</v>
      </c>
      <c r="H222" s="428" t="e">
        <f t="shared" ca="1" si="40"/>
        <v>#REF!</v>
      </c>
      <c r="I222" s="49" t="e">
        <f t="shared" ca="1" si="45"/>
        <v>#REF!</v>
      </c>
      <c r="J222" s="428" t="e">
        <f t="shared" ca="1" si="42"/>
        <v>#REF!</v>
      </c>
    </row>
    <row r="223" spans="2:10">
      <c r="B223" s="430">
        <v>44377</v>
      </c>
      <c r="C223" s="427" t="e">
        <f t="shared" ref="C223:C256" ca="1" si="46">VLOOKUP($B223,MFSA,6,FALSE)</f>
        <v>#REF!</v>
      </c>
      <c r="D223" s="428" t="e">
        <f t="shared" ca="1" si="43"/>
        <v>#REF!</v>
      </c>
      <c r="E223" s="428" t="e">
        <f t="shared" ca="1" si="37"/>
        <v>#REF!</v>
      </c>
      <c r="F223" s="428" t="e">
        <f t="shared" ca="1" si="38"/>
        <v>#REF!</v>
      </c>
      <c r="G223" s="49" t="e">
        <f t="shared" ca="1" si="44"/>
        <v>#REF!</v>
      </c>
      <c r="H223" s="428" t="e">
        <f t="shared" ca="1" si="40"/>
        <v>#REF!</v>
      </c>
      <c r="I223" s="49" t="e">
        <f t="shared" ca="1" si="45"/>
        <v>#REF!</v>
      </c>
      <c r="J223" s="428" t="e">
        <f t="shared" ca="1" si="42"/>
        <v>#REF!</v>
      </c>
    </row>
    <row r="224" spans="2:10">
      <c r="B224" s="430" t="e">
        <f>#REF!</f>
        <v>#REF!</v>
      </c>
      <c r="C224" s="427" t="e">
        <f t="shared" ca="1" si="46"/>
        <v>#REF!</v>
      </c>
      <c r="D224" s="428" t="e">
        <f t="shared" ca="1" si="43"/>
        <v>#REF!</v>
      </c>
      <c r="E224" s="428" t="e">
        <f t="shared" ca="1" si="37"/>
        <v>#REF!</v>
      </c>
      <c r="F224" s="428" t="e">
        <f t="shared" ca="1" si="38"/>
        <v>#REF!</v>
      </c>
      <c r="G224" s="49" t="e">
        <f t="shared" ca="1" si="44"/>
        <v>#REF!</v>
      </c>
      <c r="H224" s="428" t="e">
        <f t="shared" ca="1" si="40"/>
        <v>#REF!</v>
      </c>
      <c r="I224" s="49" t="e">
        <f t="shared" ca="1" si="45"/>
        <v>#REF!</v>
      </c>
      <c r="J224" s="428" t="e">
        <f t="shared" ca="1" si="42"/>
        <v>#REF!</v>
      </c>
    </row>
    <row r="225" spans="2:10">
      <c r="B225" s="430">
        <v>44439</v>
      </c>
      <c r="C225" s="427" t="e">
        <f t="shared" ca="1" si="46"/>
        <v>#REF!</v>
      </c>
      <c r="D225" s="428" t="e">
        <f t="shared" ca="1" si="43"/>
        <v>#REF!</v>
      </c>
      <c r="E225" s="428" t="e">
        <f t="shared" ca="1" si="37"/>
        <v>#REF!</v>
      </c>
      <c r="F225" s="428" t="e">
        <f t="shared" ca="1" si="38"/>
        <v>#REF!</v>
      </c>
      <c r="G225" s="49" t="e">
        <f t="shared" ca="1" si="44"/>
        <v>#REF!</v>
      </c>
      <c r="H225" s="428" t="e">
        <f t="shared" ca="1" si="40"/>
        <v>#REF!</v>
      </c>
      <c r="I225" s="49" t="e">
        <f t="shared" ca="1" si="45"/>
        <v>#REF!</v>
      </c>
      <c r="J225" s="428" t="e">
        <f t="shared" ca="1" si="42"/>
        <v>#REF!</v>
      </c>
    </row>
    <row r="226" spans="2:10">
      <c r="B226" s="430">
        <v>44469</v>
      </c>
      <c r="C226" s="427" t="e">
        <f t="shared" ca="1" si="46"/>
        <v>#REF!</v>
      </c>
      <c r="D226" s="428" t="e">
        <f t="shared" ca="1" si="43"/>
        <v>#REF!</v>
      </c>
      <c r="E226" s="428" t="e">
        <f t="shared" ca="1" si="37"/>
        <v>#REF!</v>
      </c>
      <c r="F226" s="428" t="e">
        <f t="shared" ca="1" si="38"/>
        <v>#REF!</v>
      </c>
      <c r="G226" s="49" t="e">
        <f t="shared" ca="1" si="44"/>
        <v>#REF!</v>
      </c>
      <c r="H226" s="428" t="e">
        <f t="shared" ca="1" si="40"/>
        <v>#REF!</v>
      </c>
      <c r="I226" s="49" t="e">
        <f t="shared" ca="1" si="45"/>
        <v>#REF!</v>
      </c>
      <c r="J226" s="428" t="e">
        <f t="shared" ca="1" si="42"/>
        <v>#REF!</v>
      </c>
    </row>
    <row r="227" spans="2:10">
      <c r="B227" s="430">
        <v>44498</v>
      </c>
      <c r="C227" s="427" t="e">
        <f t="shared" ca="1" si="46"/>
        <v>#REF!</v>
      </c>
      <c r="D227" s="428" t="e">
        <f t="shared" ca="1" si="43"/>
        <v>#REF!</v>
      </c>
      <c r="E227" s="428" t="e">
        <f t="shared" ca="1" si="37"/>
        <v>#REF!</v>
      </c>
      <c r="F227" s="428" t="e">
        <f t="shared" ca="1" si="38"/>
        <v>#REF!</v>
      </c>
      <c r="G227" s="49" t="e">
        <f t="shared" ca="1" si="44"/>
        <v>#REF!</v>
      </c>
      <c r="H227" s="428" t="e">
        <f t="shared" ca="1" si="40"/>
        <v>#REF!</v>
      </c>
      <c r="I227" s="49" t="e">
        <f t="shared" ca="1" si="45"/>
        <v>#REF!</v>
      </c>
      <c r="J227" s="428" t="e">
        <f t="shared" ca="1" si="42"/>
        <v>#REF!</v>
      </c>
    </row>
    <row r="228" spans="2:10">
      <c r="B228" s="430">
        <v>44530</v>
      </c>
      <c r="C228" s="427" t="e">
        <f t="shared" ca="1" si="46"/>
        <v>#REF!</v>
      </c>
      <c r="D228" s="428" t="e">
        <f t="shared" ca="1" si="43"/>
        <v>#REF!</v>
      </c>
      <c r="E228" s="428" t="e">
        <f t="shared" ca="1" si="37"/>
        <v>#REF!</v>
      </c>
      <c r="F228" s="428" t="e">
        <f t="shared" ca="1" si="38"/>
        <v>#REF!</v>
      </c>
      <c r="G228" s="49" t="e">
        <f t="shared" ca="1" si="44"/>
        <v>#REF!</v>
      </c>
      <c r="H228" s="428" t="e">
        <f t="shared" ca="1" si="40"/>
        <v>#REF!</v>
      </c>
      <c r="I228" s="49" t="e">
        <f t="shared" ca="1" si="45"/>
        <v>#REF!</v>
      </c>
      <c r="J228" s="428" t="e">
        <f t="shared" ca="1" si="42"/>
        <v>#REF!</v>
      </c>
    </row>
    <row r="229" spans="2:10">
      <c r="B229" s="430">
        <v>44561</v>
      </c>
      <c r="C229" s="427" t="e">
        <f t="shared" ca="1" si="46"/>
        <v>#REF!</v>
      </c>
      <c r="D229" s="428" t="e">
        <f t="shared" ca="1" si="43"/>
        <v>#REF!</v>
      </c>
      <c r="E229" s="428" t="e">
        <f t="shared" ca="1" si="37"/>
        <v>#REF!</v>
      </c>
      <c r="F229" s="428" t="e">
        <f t="shared" ca="1" si="38"/>
        <v>#REF!</v>
      </c>
      <c r="G229" s="49" t="e">
        <f t="shared" ca="1" si="44"/>
        <v>#REF!</v>
      </c>
      <c r="H229" s="428" t="e">
        <f t="shared" ca="1" si="40"/>
        <v>#REF!</v>
      </c>
      <c r="I229" s="49" t="e">
        <f t="shared" ca="1" si="45"/>
        <v>#REF!</v>
      </c>
      <c r="J229" s="428" t="e">
        <f t="shared" ca="1" si="42"/>
        <v>#REF!</v>
      </c>
    </row>
    <row r="230" spans="2:10">
      <c r="B230" s="430">
        <v>44592</v>
      </c>
      <c r="C230" s="427" t="e">
        <f t="shared" ca="1" si="46"/>
        <v>#REF!</v>
      </c>
      <c r="D230" s="428" t="e">
        <f t="shared" ca="1" si="43"/>
        <v>#REF!</v>
      </c>
      <c r="E230" s="428" t="e">
        <f t="shared" ca="1" si="37"/>
        <v>#REF!</v>
      </c>
      <c r="F230" s="428" t="e">
        <f t="shared" ca="1" si="38"/>
        <v>#REF!</v>
      </c>
      <c r="G230" s="49" t="e">
        <f t="shared" ca="1" si="44"/>
        <v>#REF!</v>
      </c>
      <c r="H230" s="428" t="e">
        <f t="shared" ca="1" si="40"/>
        <v>#REF!</v>
      </c>
      <c r="I230" s="49" t="e">
        <f t="shared" ca="1" si="45"/>
        <v>#REF!</v>
      </c>
      <c r="J230" s="428" t="e">
        <f t="shared" ca="1" si="42"/>
        <v>#REF!</v>
      </c>
    </row>
    <row r="231" spans="2:10">
      <c r="B231" s="430">
        <v>44620</v>
      </c>
      <c r="C231" s="427" t="e">
        <f t="shared" ca="1" si="46"/>
        <v>#REF!</v>
      </c>
      <c r="D231" s="428" t="e">
        <f t="shared" ca="1" si="43"/>
        <v>#REF!</v>
      </c>
      <c r="E231" s="428" t="e">
        <f t="shared" ca="1" si="37"/>
        <v>#REF!</v>
      </c>
      <c r="F231" s="428" t="e">
        <f t="shared" ca="1" si="38"/>
        <v>#REF!</v>
      </c>
      <c r="G231" s="49" t="e">
        <f t="shared" ca="1" si="44"/>
        <v>#REF!</v>
      </c>
      <c r="H231" s="428" t="e">
        <f t="shared" ca="1" si="40"/>
        <v>#REF!</v>
      </c>
      <c r="I231" s="49" t="e">
        <f t="shared" ca="1" si="45"/>
        <v>#REF!</v>
      </c>
      <c r="J231" s="428" t="e">
        <f t="shared" ca="1" si="42"/>
        <v>#REF!</v>
      </c>
    </row>
    <row r="232" spans="2:10">
      <c r="B232" s="430">
        <v>44651</v>
      </c>
      <c r="C232" s="427" t="e">
        <f t="shared" ca="1" si="46"/>
        <v>#REF!</v>
      </c>
      <c r="D232" s="428" t="e">
        <f t="shared" ca="1" si="43"/>
        <v>#REF!</v>
      </c>
      <c r="E232" s="428" t="e">
        <f t="shared" ca="1" si="37"/>
        <v>#REF!</v>
      </c>
      <c r="F232" s="428" t="e">
        <f t="shared" ca="1" si="38"/>
        <v>#REF!</v>
      </c>
      <c r="G232" s="49" t="e">
        <f t="shared" ca="1" si="44"/>
        <v>#REF!</v>
      </c>
      <c r="H232" s="428" t="e">
        <f t="shared" ca="1" si="40"/>
        <v>#REF!</v>
      </c>
      <c r="I232" s="49" t="e">
        <f t="shared" ca="1" si="45"/>
        <v>#REF!</v>
      </c>
      <c r="J232" s="428" t="e">
        <f t="shared" ca="1" si="42"/>
        <v>#REF!</v>
      </c>
    </row>
    <row r="233" spans="2:10">
      <c r="B233" s="430">
        <v>44680</v>
      </c>
      <c r="C233" s="427" t="e">
        <f t="shared" ca="1" si="46"/>
        <v>#REF!</v>
      </c>
      <c r="D233" s="428" t="e">
        <f t="shared" ca="1" si="43"/>
        <v>#REF!</v>
      </c>
      <c r="E233" s="428" t="e">
        <f t="shared" ca="1" si="37"/>
        <v>#REF!</v>
      </c>
      <c r="F233" s="428" t="e">
        <f t="shared" ca="1" si="38"/>
        <v>#REF!</v>
      </c>
      <c r="G233" s="49" t="e">
        <f t="shared" ca="1" si="44"/>
        <v>#REF!</v>
      </c>
      <c r="H233" s="428" t="e">
        <f t="shared" ca="1" si="40"/>
        <v>#REF!</v>
      </c>
      <c r="I233" s="49" t="e">
        <f t="shared" ca="1" si="45"/>
        <v>#REF!</v>
      </c>
      <c r="J233" s="428" t="e">
        <f t="shared" ca="1" si="42"/>
        <v>#REF!</v>
      </c>
    </row>
    <row r="234" spans="2:10">
      <c r="B234" s="430">
        <v>44712</v>
      </c>
      <c r="C234" s="427" t="e">
        <f t="shared" ca="1" si="46"/>
        <v>#REF!</v>
      </c>
      <c r="D234" s="428" t="e">
        <f t="shared" ca="1" si="43"/>
        <v>#REF!</v>
      </c>
      <c r="E234" s="428" t="e">
        <f t="shared" ca="1" si="37"/>
        <v>#REF!</v>
      </c>
      <c r="F234" s="428" t="e">
        <f t="shared" ca="1" si="38"/>
        <v>#REF!</v>
      </c>
      <c r="G234" s="49" t="e">
        <f t="shared" ca="1" si="44"/>
        <v>#REF!</v>
      </c>
      <c r="H234" s="428" t="e">
        <f t="shared" ca="1" si="40"/>
        <v>#REF!</v>
      </c>
      <c r="I234" s="49" t="e">
        <f t="shared" ca="1" si="45"/>
        <v>#REF!</v>
      </c>
      <c r="J234" s="428" t="e">
        <f t="shared" ca="1" si="42"/>
        <v>#REF!</v>
      </c>
    </row>
    <row r="235" spans="2:10">
      <c r="B235" s="430">
        <v>44742</v>
      </c>
      <c r="C235" s="427" t="e">
        <f t="shared" ca="1" si="46"/>
        <v>#REF!</v>
      </c>
      <c r="D235" s="428" t="e">
        <f t="shared" ca="1" si="43"/>
        <v>#REF!</v>
      </c>
      <c r="E235" s="428" t="e">
        <f t="shared" ca="1" si="37"/>
        <v>#REF!</v>
      </c>
      <c r="F235" s="428" t="e">
        <f t="shared" ca="1" si="38"/>
        <v>#REF!</v>
      </c>
      <c r="G235" s="49" t="e">
        <f t="shared" ca="1" si="44"/>
        <v>#REF!</v>
      </c>
      <c r="H235" s="428" t="e">
        <f t="shared" ca="1" si="40"/>
        <v>#REF!</v>
      </c>
      <c r="I235" s="49" t="e">
        <f t="shared" ca="1" si="45"/>
        <v>#REF!</v>
      </c>
      <c r="J235" s="428" t="e">
        <f t="shared" ca="1" si="42"/>
        <v>#REF!</v>
      </c>
    </row>
    <row r="236" spans="2:10">
      <c r="B236" s="430">
        <v>44771</v>
      </c>
      <c r="C236" s="427" t="e">
        <f t="shared" ca="1" si="46"/>
        <v>#REF!</v>
      </c>
      <c r="D236" s="428" t="e">
        <f t="shared" ca="1" si="43"/>
        <v>#REF!</v>
      </c>
      <c r="E236" s="428" t="e">
        <f t="shared" ca="1" si="37"/>
        <v>#REF!</v>
      </c>
      <c r="F236" s="428" t="e">
        <f t="shared" ca="1" si="38"/>
        <v>#REF!</v>
      </c>
      <c r="G236" s="49" t="e">
        <f t="shared" ca="1" si="44"/>
        <v>#REF!</v>
      </c>
      <c r="H236" s="428" t="e">
        <f t="shared" ca="1" si="40"/>
        <v>#REF!</v>
      </c>
      <c r="I236" s="49" t="e">
        <f t="shared" ca="1" si="45"/>
        <v>#REF!</v>
      </c>
      <c r="J236" s="428" t="e">
        <f t="shared" ca="1" si="42"/>
        <v>#REF!</v>
      </c>
    </row>
    <row r="237" spans="2:10">
      <c r="B237" s="430">
        <v>44804</v>
      </c>
      <c r="C237" s="427" t="e">
        <f t="shared" ca="1" si="46"/>
        <v>#REF!</v>
      </c>
      <c r="D237" s="428" t="e">
        <f t="shared" ca="1" si="43"/>
        <v>#REF!</v>
      </c>
      <c r="E237" s="428" t="e">
        <f t="shared" ca="1" si="37"/>
        <v>#REF!</v>
      </c>
      <c r="F237" s="428" t="e">
        <f t="shared" ca="1" si="38"/>
        <v>#REF!</v>
      </c>
      <c r="G237" s="49" t="e">
        <f t="shared" ca="1" si="44"/>
        <v>#REF!</v>
      </c>
      <c r="H237" s="428" t="e">
        <f t="shared" ca="1" si="40"/>
        <v>#REF!</v>
      </c>
      <c r="I237" s="49" t="e">
        <f t="shared" ca="1" si="45"/>
        <v>#REF!</v>
      </c>
      <c r="J237" s="428" t="e">
        <f t="shared" ca="1" si="42"/>
        <v>#REF!</v>
      </c>
    </row>
    <row r="238" spans="2:10">
      <c r="B238" s="430">
        <v>44834</v>
      </c>
      <c r="C238" s="427" t="e">
        <f t="shared" ca="1" si="46"/>
        <v>#REF!</v>
      </c>
      <c r="D238" s="428" t="e">
        <f t="shared" ca="1" si="43"/>
        <v>#REF!</v>
      </c>
      <c r="E238" s="428" t="e">
        <f t="shared" ca="1" si="37"/>
        <v>#REF!</v>
      </c>
      <c r="F238" s="428" t="e">
        <f t="shared" ca="1" si="38"/>
        <v>#REF!</v>
      </c>
      <c r="G238" s="49" t="e">
        <f t="shared" ca="1" si="44"/>
        <v>#REF!</v>
      </c>
      <c r="H238" s="428" t="e">
        <f t="shared" ca="1" si="40"/>
        <v>#REF!</v>
      </c>
      <c r="I238" s="49" t="e">
        <f t="shared" ca="1" si="45"/>
        <v>#REF!</v>
      </c>
      <c r="J238" s="428" t="e">
        <f t="shared" ca="1" si="42"/>
        <v>#REF!</v>
      </c>
    </row>
    <row r="239" spans="2:10">
      <c r="B239" s="430">
        <v>44865</v>
      </c>
      <c r="C239" s="427" t="e">
        <f t="shared" ca="1" si="46"/>
        <v>#REF!</v>
      </c>
      <c r="D239" s="428" t="e">
        <f t="shared" ca="1" si="43"/>
        <v>#REF!</v>
      </c>
      <c r="E239" s="428" t="e">
        <f t="shared" ca="1" si="37"/>
        <v>#REF!</v>
      </c>
      <c r="F239" s="428" t="e">
        <f t="shared" ca="1" si="38"/>
        <v>#REF!</v>
      </c>
      <c r="G239" s="49" t="e">
        <f t="shared" ca="1" si="44"/>
        <v>#REF!</v>
      </c>
      <c r="H239" s="428" t="e">
        <f t="shared" ca="1" si="40"/>
        <v>#REF!</v>
      </c>
      <c r="I239" s="49" t="e">
        <f t="shared" ca="1" si="45"/>
        <v>#REF!</v>
      </c>
      <c r="J239" s="428" t="e">
        <f t="shared" ca="1" si="42"/>
        <v>#REF!</v>
      </c>
    </row>
    <row r="240" spans="2:10">
      <c r="B240" s="430">
        <v>44895</v>
      </c>
      <c r="C240" s="427" t="e">
        <f t="shared" ca="1" si="46"/>
        <v>#REF!</v>
      </c>
      <c r="D240" s="428" t="e">
        <f t="shared" ca="1" si="43"/>
        <v>#REF!</v>
      </c>
      <c r="E240" s="428" t="e">
        <f t="shared" ca="1" si="37"/>
        <v>#REF!</v>
      </c>
      <c r="F240" s="428" t="e">
        <f t="shared" ca="1" si="38"/>
        <v>#REF!</v>
      </c>
      <c r="G240" s="49" t="e">
        <f t="shared" ca="1" si="44"/>
        <v>#REF!</v>
      </c>
      <c r="H240" s="428" t="e">
        <f t="shared" ca="1" si="40"/>
        <v>#REF!</v>
      </c>
      <c r="I240" s="49" t="e">
        <f t="shared" ca="1" si="45"/>
        <v>#REF!</v>
      </c>
      <c r="J240" s="428" t="e">
        <f t="shared" ca="1" si="42"/>
        <v>#REF!</v>
      </c>
    </row>
    <row r="241" spans="2:10">
      <c r="B241" s="430">
        <v>44925</v>
      </c>
      <c r="C241" s="427" t="e">
        <f t="shared" ca="1" si="46"/>
        <v>#REF!</v>
      </c>
      <c r="D241" s="428" t="e">
        <f t="shared" ca="1" si="43"/>
        <v>#REF!</v>
      </c>
      <c r="E241" s="428" t="e">
        <f t="shared" ca="1" si="37"/>
        <v>#REF!</v>
      </c>
      <c r="F241" s="428" t="e">
        <f t="shared" ca="1" si="38"/>
        <v>#REF!</v>
      </c>
      <c r="G241" s="49" t="e">
        <f t="shared" ca="1" si="44"/>
        <v>#REF!</v>
      </c>
      <c r="H241" s="428" t="e">
        <f t="shared" ca="1" si="40"/>
        <v>#REF!</v>
      </c>
      <c r="I241" s="49" t="e">
        <f t="shared" ca="1" si="45"/>
        <v>#REF!</v>
      </c>
      <c r="J241" s="428" t="e">
        <f t="shared" ca="1" si="42"/>
        <v>#REF!</v>
      </c>
    </row>
    <row r="242" spans="2:10">
      <c r="B242" s="430">
        <v>44957</v>
      </c>
      <c r="C242" s="427" t="e">
        <f t="shared" ca="1" si="46"/>
        <v>#REF!</v>
      </c>
      <c r="D242" s="428" t="e">
        <f t="shared" ca="1" si="43"/>
        <v>#REF!</v>
      </c>
      <c r="E242" s="428" t="e">
        <f t="shared" ca="1" si="37"/>
        <v>#REF!</v>
      </c>
      <c r="F242" s="428" t="e">
        <f t="shared" ca="1" si="38"/>
        <v>#REF!</v>
      </c>
      <c r="G242" s="49" t="e">
        <f t="shared" ca="1" si="44"/>
        <v>#REF!</v>
      </c>
      <c r="H242" s="428" t="e">
        <f t="shared" ca="1" si="40"/>
        <v>#REF!</v>
      </c>
      <c r="I242" s="49" t="e">
        <f t="shared" ca="1" si="45"/>
        <v>#REF!</v>
      </c>
      <c r="J242" s="428" t="e">
        <f t="shared" ca="1" si="42"/>
        <v>#REF!</v>
      </c>
    </row>
    <row r="243" spans="2:10">
      <c r="B243" s="430">
        <v>44985</v>
      </c>
      <c r="C243" s="427" t="e">
        <f t="shared" ca="1" si="46"/>
        <v>#REF!</v>
      </c>
      <c r="D243" s="428" t="e">
        <f t="shared" ca="1" si="43"/>
        <v>#REF!</v>
      </c>
      <c r="E243" s="428" t="e">
        <f t="shared" ca="1" si="37"/>
        <v>#REF!</v>
      </c>
      <c r="F243" s="428" t="e">
        <f t="shared" ca="1" si="38"/>
        <v>#REF!</v>
      </c>
      <c r="G243" s="49" t="e">
        <f t="shared" ca="1" si="44"/>
        <v>#REF!</v>
      </c>
      <c r="H243" s="428" t="e">
        <f t="shared" ca="1" si="40"/>
        <v>#REF!</v>
      </c>
      <c r="I243" s="49" t="e">
        <f t="shared" ca="1" si="45"/>
        <v>#REF!</v>
      </c>
      <c r="J243" s="428" t="e">
        <f t="shared" ca="1" si="42"/>
        <v>#REF!</v>
      </c>
    </row>
    <row r="244" spans="2:10">
      <c r="B244" s="430">
        <v>45016</v>
      </c>
      <c r="C244" s="427" t="e">
        <f t="shared" ca="1" si="46"/>
        <v>#REF!</v>
      </c>
      <c r="D244" s="428" t="e">
        <f t="shared" ca="1" si="43"/>
        <v>#REF!</v>
      </c>
      <c r="E244" s="428" t="e">
        <f t="shared" ca="1" si="37"/>
        <v>#REF!</v>
      </c>
      <c r="F244" s="428" t="e">
        <f t="shared" ca="1" si="38"/>
        <v>#REF!</v>
      </c>
      <c r="G244" s="49" t="e">
        <f t="shared" ca="1" si="44"/>
        <v>#REF!</v>
      </c>
      <c r="H244" s="428" t="e">
        <f t="shared" ca="1" si="40"/>
        <v>#REF!</v>
      </c>
      <c r="I244" s="49" t="e">
        <f t="shared" ca="1" si="45"/>
        <v>#REF!</v>
      </c>
      <c r="J244" s="428" t="e">
        <f t="shared" ca="1" si="42"/>
        <v>#REF!</v>
      </c>
    </row>
    <row r="245" spans="2:10">
      <c r="B245" s="430">
        <v>45044</v>
      </c>
      <c r="C245" s="427" t="e">
        <f t="shared" ca="1" si="46"/>
        <v>#REF!</v>
      </c>
      <c r="D245" s="428" t="e">
        <f t="shared" ca="1" si="43"/>
        <v>#REF!</v>
      </c>
      <c r="E245" s="428" t="e">
        <f t="shared" ca="1" si="37"/>
        <v>#REF!</v>
      </c>
      <c r="F245" s="428" t="e">
        <f t="shared" ca="1" si="38"/>
        <v>#REF!</v>
      </c>
      <c r="G245" s="49" t="e">
        <f t="shared" ca="1" si="44"/>
        <v>#REF!</v>
      </c>
      <c r="H245" s="428" t="e">
        <f t="shared" ca="1" si="40"/>
        <v>#REF!</v>
      </c>
      <c r="I245" s="49" t="e">
        <f t="shared" ca="1" si="45"/>
        <v>#REF!</v>
      </c>
      <c r="J245" s="428" t="e">
        <f t="shared" ca="1" si="42"/>
        <v>#REF!</v>
      </c>
    </row>
    <row r="246" spans="2:10">
      <c r="B246" s="430">
        <v>45077</v>
      </c>
      <c r="C246" s="427" t="e">
        <f t="shared" ca="1" si="46"/>
        <v>#REF!</v>
      </c>
      <c r="D246" s="428" t="e">
        <f t="shared" ca="1" si="43"/>
        <v>#REF!</v>
      </c>
      <c r="E246" s="428" t="e">
        <f t="shared" ca="1" si="37"/>
        <v>#REF!</v>
      </c>
      <c r="F246" s="428" t="e">
        <f t="shared" ca="1" si="38"/>
        <v>#REF!</v>
      </c>
      <c r="G246" s="49" t="e">
        <f t="shared" ca="1" si="44"/>
        <v>#REF!</v>
      </c>
      <c r="H246" s="428" t="e">
        <f t="shared" ca="1" si="40"/>
        <v>#REF!</v>
      </c>
      <c r="I246" s="49" t="e">
        <f t="shared" ca="1" si="45"/>
        <v>#REF!</v>
      </c>
      <c r="J246" s="428" t="e">
        <f t="shared" ca="1" si="42"/>
        <v>#REF!</v>
      </c>
    </row>
    <row r="247" spans="2:10">
      <c r="B247" s="430">
        <v>45107</v>
      </c>
      <c r="C247" s="427" t="e">
        <f t="shared" ca="1" si="46"/>
        <v>#REF!</v>
      </c>
      <c r="D247" s="428" t="e">
        <f t="shared" ca="1" si="43"/>
        <v>#REF!</v>
      </c>
      <c r="E247" s="428" t="e">
        <f t="shared" ca="1" si="37"/>
        <v>#REF!</v>
      </c>
      <c r="F247" s="428" t="e">
        <f t="shared" ca="1" si="38"/>
        <v>#REF!</v>
      </c>
      <c r="G247" s="49" t="e">
        <f t="shared" ca="1" si="44"/>
        <v>#REF!</v>
      </c>
      <c r="H247" s="428" t="e">
        <f t="shared" ca="1" si="40"/>
        <v>#REF!</v>
      </c>
      <c r="I247" s="49" t="e">
        <f t="shared" ca="1" si="45"/>
        <v>#REF!</v>
      </c>
      <c r="J247" s="428" t="e">
        <f t="shared" ca="1" si="42"/>
        <v>#REF!</v>
      </c>
    </row>
    <row r="248" spans="2:10">
      <c r="B248" s="430">
        <v>45138</v>
      </c>
      <c r="C248" s="427" t="e">
        <f t="shared" ca="1" si="46"/>
        <v>#REF!</v>
      </c>
      <c r="D248" s="428" t="e">
        <f t="shared" ca="1" si="43"/>
        <v>#REF!</v>
      </c>
      <c r="E248" s="428" t="e">
        <f t="shared" ca="1" si="37"/>
        <v>#REF!</v>
      </c>
      <c r="F248" s="428" t="e">
        <f t="shared" ca="1" si="38"/>
        <v>#REF!</v>
      </c>
      <c r="G248" s="49" t="e">
        <f t="shared" ca="1" si="44"/>
        <v>#REF!</v>
      </c>
      <c r="H248" s="428" t="e">
        <f t="shared" ca="1" si="40"/>
        <v>#REF!</v>
      </c>
      <c r="I248" s="49" t="e">
        <f t="shared" ca="1" si="45"/>
        <v>#REF!</v>
      </c>
      <c r="J248" s="428" t="e">
        <f t="shared" ca="1" si="42"/>
        <v>#REF!</v>
      </c>
    </row>
    <row r="249" spans="2:10">
      <c r="B249" s="430">
        <v>45169</v>
      </c>
      <c r="C249" s="427" t="e">
        <f t="shared" ca="1" si="46"/>
        <v>#REF!</v>
      </c>
      <c r="D249" s="428" t="e">
        <f t="shared" ca="1" si="43"/>
        <v>#REF!</v>
      </c>
      <c r="E249" s="428" t="e">
        <f t="shared" ca="1" si="37"/>
        <v>#REF!</v>
      </c>
      <c r="F249" s="428" t="e">
        <f t="shared" ca="1" si="38"/>
        <v>#REF!</v>
      </c>
      <c r="G249" s="49" t="e">
        <f t="shared" ca="1" si="44"/>
        <v>#REF!</v>
      </c>
      <c r="H249" s="428" t="e">
        <f t="shared" ca="1" si="40"/>
        <v>#REF!</v>
      </c>
      <c r="I249" s="49" t="e">
        <f t="shared" ca="1" si="45"/>
        <v>#REF!</v>
      </c>
      <c r="J249" s="428" t="e">
        <f t="shared" ca="1" si="42"/>
        <v>#REF!</v>
      </c>
    </row>
    <row r="250" spans="2:10">
      <c r="B250" s="430">
        <v>45198</v>
      </c>
      <c r="C250" s="427" t="e">
        <f t="shared" ca="1" si="46"/>
        <v>#REF!</v>
      </c>
      <c r="D250" s="428" t="e">
        <f t="shared" ca="1" si="43"/>
        <v>#REF!</v>
      </c>
      <c r="E250" s="428" t="e">
        <f t="shared" ca="1" si="37"/>
        <v>#REF!</v>
      </c>
      <c r="F250" s="428" t="e">
        <f t="shared" ca="1" si="38"/>
        <v>#REF!</v>
      </c>
      <c r="G250" s="49" t="e">
        <f t="shared" ca="1" si="44"/>
        <v>#REF!</v>
      </c>
      <c r="H250" s="428" t="e">
        <f t="shared" ca="1" si="40"/>
        <v>#REF!</v>
      </c>
      <c r="I250" s="49" t="e">
        <f t="shared" ca="1" si="45"/>
        <v>#REF!</v>
      </c>
      <c r="J250" s="428" t="e">
        <f t="shared" ca="1" si="42"/>
        <v>#REF!</v>
      </c>
    </row>
    <row r="251" spans="2:10">
      <c r="B251" s="430">
        <v>45230</v>
      </c>
      <c r="C251" s="427" t="e">
        <f t="shared" ca="1" si="46"/>
        <v>#REF!</v>
      </c>
      <c r="D251" s="428" t="e">
        <f t="shared" ca="1" si="43"/>
        <v>#REF!</v>
      </c>
      <c r="E251" s="428" t="e">
        <f t="shared" ca="1" si="37"/>
        <v>#REF!</v>
      </c>
      <c r="F251" s="428" t="e">
        <f t="shared" ca="1" si="38"/>
        <v>#REF!</v>
      </c>
      <c r="G251" s="49" t="e">
        <f t="shared" ca="1" si="44"/>
        <v>#REF!</v>
      </c>
      <c r="H251" s="428" t="e">
        <f t="shared" ca="1" si="40"/>
        <v>#REF!</v>
      </c>
      <c r="I251" s="49" t="e">
        <f t="shared" ca="1" si="45"/>
        <v>#REF!</v>
      </c>
      <c r="J251" s="428" t="e">
        <f t="shared" ca="1" si="42"/>
        <v>#REF!</v>
      </c>
    </row>
    <row r="252" spans="2:10">
      <c r="B252" s="430">
        <v>45260</v>
      </c>
      <c r="C252" s="427" t="e">
        <f t="shared" ca="1" si="46"/>
        <v>#REF!</v>
      </c>
      <c r="D252" s="428" t="e">
        <f t="shared" ca="1" si="43"/>
        <v>#REF!</v>
      </c>
      <c r="E252" s="428" t="e">
        <f t="shared" ca="1" si="37"/>
        <v>#REF!</v>
      </c>
      <c r="F252" s="428" t="e">
        <f t="shared" ca="1" si="38"/>
        <v>#REF!</v>
      </c>
      <c r="G252" s="49" t="e">
        <f t="shared" ca="1" si="44"/>
        <v>#REF!</v>
      </c>
      <c r="H252" s="428" t="e">
        <f t="shared" ca="1" si="40"/>
        <v>#REF!</v>
      </c>
      <c r="I252" s="49" t="e">
        <f t="shared" ca="1" si="45"/>
        <v>#REF!</v>
      </c>
      <c r="J252" s="428" t="e">
        <f t="shared" ca="1" si="42"/>
        <v>#REF!</v>
      </c>
    </row>
    <row r="253" spans="2:10">
      <c r="B253" s="430">
        <v>45289</v>
      </c>
      <c r="C253" s="427" t="e">
        <f t="shared" ca="1" si="46"/>
        <v>#REF!</v>
      </c>
      <c r="D253" s="428" t="e">
        <f ca="1">IF($C253="","",C253/1000000)</f>
        <v>#REF!</v>
      </c>
      <c r="E253" s="428" t="e">
        <f t="shared" ca="1" si="37"/>
        <v>#REF!</v>
      </c>
      <c r="F253" s="428" t="e">
        <f t="shared" ca="1" si="38"/>
        <v>#REF!</v>
      </c>
      <c r="G253" s="49" t="e">
        <f ca="1">AVERAGE(F241:F253)</f>
        <v>#REF!</v>
      </c>
      <c r="H253" s="428" t="e">
        <f t="shared" ca="1" si="40"/>
        <v>#REF!</v>
      </c>
      <c r="I253" s="49" t="e">
        <f ca="1">AVERAGE(E241:E253)</f>
        <v>#REF!</v>
      </c>
      <c r="J253" s="428" t="e">
        <f t="shared" ca="1" si="42"/>
        <v>#REF!</v>
      </c>
    </row>
    <row r="254" spans="2:10">
      <c r="B254" s="430">
        <v>45322</v>
      </c>
      <c r="C254" s="427" t="e">
        <f t="shared" ca="1" si="46"/>
        <v>#REF!</v>
      </c>
      <c r="D254" s="428" t="e">
        <f ca="1">IF($C254="","",C254/1000000)</f>
        <v>#REF!</v>
      </c>
      <c r="E254" s="428" t="e">
        <f t="shared" ca="1" si="37"/>
        <v>#REF!</v>
      </c>
      <c r="F254" s="428" t="e">
        <f t="shared" ca="1" si="38"/>
        <v>#REF!</v>
      </c>
      <c r="G254" s="49" t="e">
        <f ca="1">AVERAGE(F242:F254)</f>
        <v>#REF!</v>
      </c>
      <c r="H254" s="428" t="e">
        <f t="shared" ca="1" si="40"/>
        <v>#REF!</v>
      </c>
      <c r="I254" s="49" t="e">
        <f ca="1">AVERAGE(E242:E254)</f>
        <v>#REF!</v>
      </c>
      <c r="J254" s="428" t="e">
        <f t="shared" ca="1" si="42"/>
        <v>#REF!</v>
      </c>
    </row>
    <row r="255" spans="2:10">
      <c r="B255" s="193">
        <v>45351</v>
      </c>
      <c r="C255" s="427" t="e">
        <f t="shared" ca="1" si="46"/>
        <v>#REF!</v>
      </c>
      <c r="D255" s="428" t="e">
        <f ca="1">IF($C255="","",C255/1000000)</f>
        <v>#REF!</v>
      </c>
      <c r="E255" s="428" t="e">
        <f t="shared" ca="1" si="37"/>
        <v>#REF!</v>
      </c>
      <c r="F255" s="428" t="e">
        <f t="shared" ca="1" si="38"/>
        <v>#REF!</v>
      </c>
      <c r="G255" s="49" t="e">
        <f ca="1">AVERAGE(F243:F255)</f>
        <v>#REF!</v>
      </c>
      <c r="H255" s="428" t="e">
        <f t="shared" ca="1" si="40"/>
        <v>#REF!</v>
      </c>
      <c r="I255" s="49" t="e">
        <f ca="1">AVERAGE(E243:E255)</f>
        <v>#REF!</v>
      </c>
      <c r="J255" s="428" t="e">
        <f t="shared" ca="1" si="42"/>
        <v>#REF!</v>
      </c>
    </row>
    <row r="256" spans="2:10">
      <c r="B256" s="193">
        <v>45471</v>
      </c>
      <c r="C256" s="427" t="e">
        <f t="shared" ca="1" si="46"/>
        <v>#REF!</v>
      </c>
      <c r="D256" s="428" t="e">
        <f ca="1">IF($C256="","",C256/1000000)</f>
        <v>#REF!</v>
      </c>
      <c r="E256" s="428" t="e">
        <f t="shared" ca="1" si="37"/>
        <v>#REF!</v>
      </c>
      <c r="F256" s="428" t="e">
        <f t="shared" ca="1" si="38"/>
        <v>#REF!</v>
      </c>
      <c r="G256" s="49" t="e">
        <f ca="1">AVERAGE(F244:F256)</f>
        <v>#REF!</v>
      </c>
      <c r="H256" s="428" t="e">
        <f t="shared" ca="1" si="40"/>
        <v>#REF!</v>
      </c>
      <c r="I256" s="49" t="e">
        <f ca="1">AVERAGE(E244:E256)</f>
        <v>#REF!</v>
      </c>
      <c r="J256" s="428" t="e">
        <f t="shared" ca="1" si="42"/>
        <v>#REF!</v>
      </c>
    </row>
    <row r="257" spans="2:2">
      <c r="B257" s="430"/>
    </row>
    <row r="258" spans="2:2">
      <c r="B258" s="430"/>
    </row>
    <row r="259" spans="2:2">
      <c r="B259" s="430"/>
    </row>
    <row r="260" spans="2:2">
      <c r="B260" s="430"/>
    </row>
    <row r="261" spans="2:2">
      <c r="B261" s="430"/>
    </row>
    <row r="262" spans="2:2">
      <c r="B262" s="430"/>
    </row>
    <row r="263" spans="2:2">
      <c r="B263" s="430"/>
    </row>
    <row r="264" spans="2:2">
      <c r="B264" s="430"/>
    </row>
    <row r="265" spans="2:2">
      <c r="B265" s="430"/>
    </row>
    <row r="266" spans="2:2">
      <c r="B266" s="430"/>
    </row>
    <row r="267" spans="2:2">
      <c r="B267" s="430"/>
    </row>
    <row r="268" spans="2:2">
      <c r="B268" s="430"/>
    </row>
    <row r="269" spans="2:2">
      <c r="B269" s="430"/>
    </row>
    <row r="270" spans="2:2">
      <c r="B270" s="430"/>
    </row>
    <row r="271" spans="2:2">
      <c r="B271" s="430"/>
    </row>
    <row r="272" spans="2:2">
      <c r="B272" s="430"/>
    </row>
    <row r="273" spans="2:2">
      <c r="B273" s="430"/>
    </row>
    <row r="274" spans="2:2">
      <c r="B274" s="430"/>
    </row>
    <row r="275" spans="2:2">
      <c r="B275" s="430"/>
    </row>
    <row r="276" spans="2:2">
      <c r="B276" s="430"/>
    </row>
    <row r="277" spans="2:2">
      <c r="B277" s="430"/>
    </row>
    <row r="278" spans="2:2">
      <c r="B278" s="430"/>
    </row>
    <row r="279" spans="2:2">
      <c r="B279" s="430"/>
    </row>
    <row r="280" spans="2:2">
      <c r="B280" s="430"/>
    </row>
    <row r="281" spans="2:2">
      <c r="B281" s="430"/>
    </row>
    <row r="282" spans="2:2">
      <c r="B282" s="430"/>
    </row>
    <row r="283" spans="2:2">
      <c r="B283" s="430"/>
    </row>
    <row r="284" spans="2:2">
      <c r="B284" s="430"/>
    </row>
    <row r="285" spans="2:2">
      <c r="B285" s="430"/>
    </row>
    <row r="286" spans="2:2">
      <c r="B286" s="430"/>
    </row>
    <row r="287" spans="2:2">
      <c r="B287" s="430"/>
    </row>
    <row r="288" spans="2:2">
      <c r="B288" s="430"/>
    </row>
    <row r="289" spans="2:2">
      <c r="B289" s="430"/>
    </row>
    <row r="290" spans="2:2">
      <c r="B290" s="430"/>
    </row>
    <row r="291" spans="2:2">
      <c r="B291" s="430"/>
    </row>
    <row r="292" spans="2:2">
      <c r="B292" s="430"/>
    </row>
    <row r="293" spans="2:2">
      <c r="B293" s="430"/>
    </row>
    <row r="294" spans="2:2">
      <c r="B294" s="430"/>
    </row>
    <row r="295" spans="2:2">
      <c r="B295" s="430"/>
    </row>
    <row r="296" spans="2:2">
      <c r="B296" s="430"/>
    </row>
    <row r="297" spans="2:2">
      <c r="B297" s="430"/>
    </row>
    <row r="298" spans="2:2">
      <c r="B298" s="430"/>
    </row>
    <row r="299" spans="2:2">
      <c r="B299" s="430"/>
    </row>
    <row r="300" spans="2:2">
      <c r="B300" s="430"/>
    </row>
    <row r="301" spans="2:2">
      <c r="B301" s="430"/>
    </row>
    <row r="302" spans="2:2">
      <c r="B302" s="430"/>
    </row>
    <row r="303" spans="2:2">
      <c r="B303" s="430"/>
    </row>
    <row r="304" spans="2:2">
      <c r="B304" s="430"/>
    </row>
    <row r="305" spans="2:2">
      <c r="B305" s="430"/>
    </row>
    <row r="306" spans="2:2">
      <c r="B306" s="430"/>
    </row>
    <row r="307" spans="2:2">
      <c r="B307" s="430"/>
    </row>
    <row r="308" spans="2:2">
      <c r="B308" s="430"/>
    </row>
    <row r="309" spans="2:2">
      <c r="B309" s="430"/>
    </row>
    <row r="310" spans="2:2">
      <c r="B310" s="430"/>
    </row>
    <row r="311" spans="2:2">
      <c r="B311" s="430"/>
    </row>
    <row r="312" spans="2:2">
      <c r="B312" s="430"/>
    </row>
    <row r="313" spans="2:2">
      <c r="B313" s="430"/>
    </row>
    <row r="314" spans="2:2">
      <c r="B314" s="430"/>
    </row>
    <row r="315" spans="2:2">
      <c r="B315" s="430"/>
    </row>
    <row r="316" spans="2:2">
      <c r="B316" s="430"/>
    </row>
    <row r="317" spans="2:2">
      <c r="B317" s="430"/>
    </row>
    <row r="318" spans="2:2">
      <c r="B318" s="430"/>
    </row>
    <row r="319" spans="2:2">
      <c r="B319" s="430"/>
    </row>
    <row r="320" spans="2:2">
      <c r="B320" s="430"/>
    </row>
    <row r="321" spans="2:2">
      <c r="B321" s="430"/>
    </row>
    <row r="322" spans="2:2">
      <c r="B322" s="430"/>
    </row>
    <row r="323" spans="2:2">
      <c r="B323" s="430"/>
    </row>
    <row r="324" spans="2:2">
      <c r="B324" s="430"/>
    </row>
    <row r="325" spans="2:2">
      <c r="B325" s="430"/>
    </row>
    <row r="326" spans="2:2">
      <c r="B326" s="430"/>
    </row>
    <row r="327" spans="2:2">
      <c r="B327" s="430"/>
    </row>
    <row r="328" spans="2:2">
      <c r="B328" s="430"/>
    </row>
    <row r="329" spans="2:2">
      <c r="B329" s="430"/>
    </row>
    <row r="330" spans="2:2">
      <c r="B330" s="430"/>
    </row>
    <row r="331" spans="2:2">
      <c r="B331" s="430"/>
    </row>
    <row r="332" spans="2:2">
      <c r="B332" s="430"/>
    </row>
    <row r="333" spans="2:2">
      <c r="B333" s="430"/>
    </row>
    <row r="334" spans="2:2">
      <c r="B334" s="430"/>
    </row>
    <row r="335" spans="2:2">
      <c r="B335" s="430"/>
    </row>
    <row r="336" spans="2:2">
      <c r="B336" s="430"/>
    </row>
    <row r="337" spans="2:2">
      <c r="B337" s="430"/>
    </row>
    <row r="338" spans="2:2">
      <c r="B338" s="430"/>
    </row>
    <row r="339" spans="2:2">
      <c r="B339" s="430"/>
    </row>
    <row r="340" spans="2:2">
      <c r="B340" s="430"/>
    </row>
    <row r="341" spans="2:2">
      <c r="B341" s="430"/>
    </row>
    <row r="342" spans="2:2">
      <c r="B342" s="430"/>
    </row>
    <row r="343" spans="2:2">
      <c r="B343" s="430"/>
    </row>
    <row r="344" spans="2:2">
      <c r="B344" s="430"/>
    </row>
    <row r="345" spans="2:2">
      <c r="B345" s="430"/>
    </row>
    <row r="346" spans="2:2">
      <c r="B346" s="430"/>
    </row>
    <row r="347" spans="2:2">
      <c r="B347" s="430"/>
    </row>
    <row r="348" spans="2:2">
      <c r="B348" s="430"/>
    </row>
    <row r="349" spans="2:2">
      <c r="B349" s="430"/>
    </row>
    <row r="350" spans="2:2">
      <c r="B350" s="430"/>
    </row>
    <row r="351" spans="2:2">
      <c r="B351" s="430"/>
    </row>
    <row r="352" spans="2:2">
      <c r="B352" s="430"/>
    </row>
    <row r="353" spans="2:2">
      <c r="B353" s="430"/>
    </row>
    <row r="354" spans="2:2">
      <c r="B354" s="430"/>
    </row>
    <row r="355" spans="2:2">
      <c r="B355" s="430"/>
    </row>
    <row r="356" spans="2:2">
      <c r="B356" s="430"/>
    </row>
    <row r="357" spans="2:2">
      <c r="B357" s="430"/>
    </row>
    <row r="358" spans="2:2">
      <c r="B358" s="430"/>
    </row>
    <row r="359" spans="2:2">
      <c r="B359" s="430"/>
    </row>
    <row r="360" spans="2:2">
      <c r="B360" s="430"/>
    </row>
    <row r="361" spans="2:2">
      <c r="B361" s="430"/>
    </row>
    <row r="362" spans="2:2">
      <c r="B362" s="430"/>
    </row>
    <row r="363" spans="2:2">
      <c r="B363" s="430"/>
    </row>
    <row r="364" spans="2:2">
      <c r="B364" s="430"/>
    </row>
    <row r="365" spans="2:2">
      <c r="B365" s="430"/>
    </row>
    <row r="366" spans="2:2">
      <c r="B366" s="430"/>
    </row>
    <row r="367" spans="2:2">
      <c r="B367" s="430"/>
    </row>
    <row r="368" spans="2:2">
      <c r="B368" s="430"/>
    </row>
    <row r="369" spans="2:2">
      <c r="B369" s="430"/>
    </row>
    <row r="370" spans="2:2">
      <c r="B370" s="430"/>
    </row>
    <row r="371" spans="2:2">
      <c r="B371" s="430"/>
    </row>
    <row r="372" spans="2:2">
      <c r="B372" s="430"/>
    </row>
    <row r="373" spans="2:2">
      <c r="B373" s="430"/>
    </row>
    <row r="374" spans="2:2">
      <c r="B374" s="430"/>
    </row>
    <row r="375" spans="2:2">
      <c r="B375" s="430"/>
    </row>
    <row r="376" spans="2:2">
      <c r="B376" s="430"/>
    </row>
    <row r="377" spans="2:2">
      <c r="B377" s="430"/>
    </row>
    <row r="378" spans="2:2">
      <c r="B378" s="430"/>
    </row>
    <row r="379" spans="2:2">
      <c r="B379" s="430"/>
    </row>
    <row r="380" spans="2:2">
      <c r="B380" s="430"/>
    </row>
    <row r="381" spans="2:2">
      <c r="B381" s="430"/>
    </row>
    <row r="382" spans="2:2">
      <c r="B382" s="430"/>
    </row>
    <row r="383" spans="2:2">
      <c r="B383" s="430"/>
    </row>
    <row r="384" spans="2:2">
      <c r="B384" s="430"/>
    </row>
    <row r="385" spans="2:2">
      <c r="B385" s="430"/>
    </row>
    <row r="386" spans="2:2">
      <c r="B386" s="430"/>
    </row>
    <row r="387" spans="2:2">
      <c r="B387" s="430"/>
    </row>
    <row r="388" spans="2:2">
      <c r="B388" s="430"/>
    </row>
  </sheetData>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1">
    <tabColor rgb="FFCC99FF"/>
  </sheetPr>
  <dimension ref="A2:L561"/>
  <sheetViews>
    <sheetView topLeftCell="A329" zoomScale="105" zoomScaleNormal="105" workbookViewId="0">
      <selection activeCell="R344" sqref="R344"/>
    </sheetView>
  </sheetViews>
  <sheetFormatPr defaultColWidth="9" defaultRowHeight="12.5"/>
  <cols>
    <col min="1" max="1" width="12.08203125" style="15" customWidth="1"/>
    <col min="2" max="2" width="11" style="92" bestFit="1" customWidth="1"/>
    <col min="3" max="3" width="13.5" style="15" customWidth="1"/>
    <col min="4" max="4" width="9.58203125" style="15" bestFit="1" customWidth="1"/>
    <col min="5" max="5" width="9" style="15"/>
    <col min="6" max="6" width="6.08203125" style="15" bestFit="1" customWidth="1"/>
    <col min="7" max="7" width="9.58203125" style="15" bestFit="1" customWidth="1"/>
    <col min="8" max="8" width="9.58203125" style="15" customWidth="1"/>
    <col min="9" max="9" width="9.08203125" style="15" bestFit="1" customWidth="1"/>
    <col min="10" max="10" width="9.58203125" style="15" bestFit="1" customWidth="1"/>
    <col min="11" max="13" width="9" style="15"/>
    <col min="14" max="15" width="9.58203125" style="15" bestFit="1" customWidth="1"/>
    <col min="16" max="16384" width="9" style="15"/>
  </cols>
  <sheetData>
    <row r="2" spans="2:11" ht="39">
      <c r="B2" s="95"/>
      <c r="C2" s="13" t="s">
        <v>54</v>
      </c>
      <c r="D2" s="12"/>
      <c r="E2" s="13" t="s">
        <v>54</v>
      </c>
      <c r="F2" s="13" t="s">
        <v>87</v>
      </c>
      <c r="G2" s="13" t="s">
        <v>88</v>
      </c>
      <c r="H2" s="13" t="s">
        <v>250</v>
      </c>
      <c r="I2" s="13" t="s">
        <v>23</v>
      </c>
      <c r="J2" s="13" t="s">
        <v>89</v>
      </c>
      <c r="K2" s="13" t="s">
        <v>55</v>
      </c>
    </row>
    <row r="3" spans="2:11" ht="13">
      <c r="B3" s="93">
        <v>35095</v>
      </c>
      <c r="C3" s="4">
        <v>15375000</v>
      </c>
      <c r="D3" s="23">
        <v>35095</v>
      </c>
      <c r="E3" s="18">
        <f>C3/1000000</f>
        <v>15.375</v>
      </c>
      <c r="F3" s="18"/>
      <c r="G3" s="18"/>
      <c r="H3" s="18"/>
    </row>
    <row r="4" spans="2:11" ht="13">
      <c r="B4" s="93">
        <v>35124</v>
      </c>
      <c r="C4" s="4">
        <v>20250000</v>
      </c>
      <c r="D4" s="23">
        <v>35124</v>
      </c>
      <c r="E4" s="18">
        <f t="shared" ref="E4:E67" si="0">C4/1000000</f>
        <v>20.25</v>
      </c>
      <c r="F4" s="18"/>
      <c r="G4" s="18"/>
      <c r="H4" s="18"/>
    </row>
    <row r="5" spans="2:11" ht="13">
      <c r="B5" s="93">
        <v>35155</v>
      </c>
      <c r="C5" s="4">
        <v>18000000</v>
      </c>
      <c r="D5" s="23">
        <v>35155</v>
      </c>
      <c r="E5" s="18">
        <f t="shared" si="0"/>
        <v>18</v>
      </c>
      <c r="F5" s="18"/>
      <c r="G5" s="18"/>
      <c r="H5" s="18"/>
    </row>
    <row r="6" spans="2:11" ht="13">
      <c r="B6" s="93">
        <v>35185</v>
      </c>
      <c r="C6" s="4">
        <v>21000000</v>
      </c>
      <c r="D6" s="23">
        <v>35185</v>
      </c>
      <c r="E6" s="18">
        <f t="shared" si="0"/>
        <v>21</v>
      </c>
      <c r="F6" s="18"/>
      <c r="G6" s="18"/>
      <c r="H6" s="18"/>
    </row>
    <row r="7" spans="2:11" ht="13">
      <c r="B7" s="93">
        <v>35216</v>
      </c>
      <c r="C7" s="4">
        <v>27750000</v>
      </c>
      <c r="D7" s="23">
        <v>35216</v>
      </c>
      <c r="E7" s="18">
        <f t="shared" si="0"/>
        <v>27.75</v>
      </c>
      <c r="F7" s="18"/>
      <c r="G7" s="18"/>
      <c r="H7" s="18"/>
    </row>
    <row r="8" spans="2:11" ht="13">
      <c r="B8" s="93">
        <v>35246</v>
      </c>
      <c r="C8" s="4">
        <v>27000000</v>
      </c>
      <c r="D8" s="23">
        <v>35246</v>
      </c>
      <c r="E8" s="18">
        <f t="shared" si="0"/>
        <v>27</v>
      </c>
      <c r="F8" s="18"/>
      <c r="G8" s="18"/>
      <c r="H8" s="18"/>
    </row>
    <row r="9" spans="2:11" ht="13">
      <c r="B9" s="93">
        <v>35277</v>
      </c>
      <c r="C9" s="4">
        <v>27000000</v>
      </c>
      <c r="D9" s="23">
        <v>35277</v>
      </c>
      <c r="E9" s="18">
        <f t="shared" si="0"/>
        <v>27</v>
      </c>
      <c r="F9" s="18"/>
      <c r="G9" s="18"/>
      <c r="H9" s="18"/>
    </row>
    <row r="10" spans="2:11" ht="13">
      <c r="B10" s="93">
        <v>35308</v>
      </c>
      <c r="C10" s="4">
        <v>37500000</v>
      </c>
      <c r="D10" s="23">
        <v>35308</v>
      </c>
      <c r="E10" s="18">
        <f t="shared" si="0"/>
        <v>37.5</v>
      </c>
      <c r="F10" s="18"/>
      <c r="G10" s="18"/>
      <c r="H10" s="18"/>
    </row>
    <row r="11" spans="2:11" ht="13">
      <c r="B11" s="93">
        <v>35338</v>
      </c>
      <c r="C11" s="4">
        <v>48750000</v>
      </c>
      <c r="D11" s="23">
        <v>35338</v>
      </c>
      <c r="E11" s="18">
        <f t="shared" si="0"/>
        <v>48.75</v>
      </c>
      <c r="F11" s="18"/>
      <c r="G11" s="18"/>
      <c r="H11" s="18"/>
    </row>
    <row r="12" spans="2:11" ht="13">
      <c r="B12" s="93">
        <v>35369</v>
      </c>
      <c r="C12" s="4">
        <v>54000000</v>
      </c>
      <c r="D12" s="23">
        <v>35369</v>
      </c>
      <c r="E12" s="18">
        <f t="shared" si="0"/>
        <v>54</v>
      </c>
      <c r="F12" s="18"/>
      <c r="G12" s="18"/>
      <c r="H12" s="18"/>
    </row>
    <row r="13" spans="2:11" ht="13">
      <c r="B13" s="93">
        <v>35399</v>
      </c>
      <c r="C13" s="4">
        <v>54000000</v>
      </c>
      <c r="D13" s="23">
        <v>35399</v>
      </c>
      <c r="E13" s="18">
        <f t="shared" si="0"/>
        <v>54</v>
      </c>
      <c r="F13" s="18"/>
      <c r="G13" s="18"/>
      <c r="H13" s="18"/>
    </row>
    <row r="14" spans="2:11" ht="13">
      <c r="B14" s="93">
        <v>35430</v>
      </c>
      <c r="C14" s="4">
        <v>52500000</v>
      </c>
      <c r="D14" s="23">
        <v>35430</v>
      </c>
      <c r="E14" s="18">
        <f t="shared" si="0"/>
        <v>52.5</v>
      </c>
      <c r="F14" s="18"/>
      <c r="G14" s="18"/>
      <c r="H14" s="18"/>
    </row>
    <row r="15" spans="2:11" ht="13">
      <c r="B15" s="93">
        <v>35461</v>
      </c>
      <c r="C15" s="4">
        <v>60000000</v>
      </c>
      <c r="D15" s="23">
        <v>35461</v>
      </c>
      <c r="E15" s="18">
        <f t="shared" si="0"/>
        <v>60</v>
      </c>
      <c r="F15" s="18"/>
      <c r="G15" s="18"/>
      <c r="H15" s="18"/>
    </row>
    <row r="16" spans="2:11" ht="13">
      <c r="B16" s="93">
        <v>35489</v>
      </c>
      <c r="C16" s="4">
        <v>48750000</v>
      </c>
      <c r="D16" s="23">
        <v>35489</v>
      </c>
      <c r="E16" s="18">
        <f t="shared" si="0"/>
        <v>48.75</v>
      </c>
      <c r="F16" s="18"/>
      <c r="G16" s="18"/>
      <c r="H16" s="18"/>
    </row>
    <row r="17" spans="2:8" ht="13">
      <c r="B17" s="93">
        <v>35520</v>
      </c>
      <c r="C17" s="4">
        <v>41250000</v>
      </c>
      <c r="D17" s="23">
        <v>35520</v>
      </c>
      <c r="E17" s="18">
        <f t="shared" si="0"/>
        <v>41.25</v>
      </c>
      <c r="F17" s="18"/>
      <c r="G17" s="18"/>
      <c r="H17" s="18"/>
    </row>
    <row r="18" spans="2:8" ht="13">
      <c r="B18" s="93">
        <v>35550</v>
      </c>
      <c r="C18" s="4">
        <v>33750000</v>
      </c>
      <c r="D18" s="23">
        <v>35550</v>
      </c>
      <c r="E18" s="18">
        <f t="shared" si="0"/>
        <v>33.75</v>
      </c>
      <c r="F18" s="18"/>
      <c r="G18" s="18"/>
      <c r="H18" s="18"/>
    </row>
    <row r="19" spans="2:8" ht="13">
      <c r="B19" s="93">
        <v>35581</v>
      </c>
      <c r="C19" s="4">
        <v>33750000</v>
      </c>
      <c r="D19" s="23">
        <v>35581</v>
      </c>
      <c r="E19" s="18">
        <f t="shared" si="0"/>
        <v>33.75</v>
      </c>
      <c r="F19" s="18"/>
      <c r="G19" s="18"/>
      <c r="H19" s="18"/>
    </row>
    <row r="20" spans="2:8" ht="13">
      <c r="B20" s="93">
        <v>35611</v>
      </c>
      <c r="C20" s="4">
        <v>33750000</v>
      </c>
      <c r="D20" s="23">
        <v>35611</v>
      </c>
      <c r="E20" s="18">
        <f t="shared" si="0"/>
        <v>33.75</v>
      </c>
      <c r="F20" s="18"/>
      <c r="G20" s="18"/>
      <c r="H20" s="18"/>
    </row>
    <row r="21" spans="2:8" ht="13">
      <c r="B21" s="93">
        <v>35642</v>
      </c>
      <c r="C21" s="4">
        <v>142607816</v>
      </c>
      <c r="D21" s="23">
        <v>35642</v>
      </c>
      <c r="E21" s="18">
        <f t="shared" si="0"/>
        <v>142.60781600000001</v>
      </c>
      <c r="F21" s="18"/>
      <c r="G21" s="18"/>
      <c r="H21" s="18"/>
    </row>
    <row r="22" spans="2:8" ht="13">
      <c r="B22" s="93">
        <v>35673</v>
      </c>
      <c r="C22" s="4">
        <v>127598015</v>
      </c>
      <c r="D22" s="23">
        <v>35673</v>
      </c>
      <c r="E22" s="18">
        <f t="shared" si="0"/>
        <v>127.598015</v>
      </c>
      <c r="F22" s="18"/>
      <c r="G22" s="18"/>
      <c r="H22" s="18"/>
    </row>
    <row r="23" spans="2:8" ht="13">
      <c r="B23" s="93">
        <v>35703</v>
      </c>
      <c r="C23" s="4">
        <v>125595836</v>
      </c>
      <c r="D23" s="23">
        <v>35703</v>
      </c>
      <c r="E23" s="18">
        <f t="shared" si="0"/>
        <v>125.59583600000001</v>
      </c>
      <c r="F23" s="18"/>
      <c r="G23" s="18"/>
      <c r="H23" s="18"/>
    </row>
    <row r="24" spans="2:8" ht="13">
      <c r="B24" s="93">
        <v>35734</v>
      </c>
      <c r="C24" s="4">
        <v>115845836</v>
      </c>
      <c r="D24" s="23">
        <v>35734</v>
      </c>
      <c r="E24" s="18">
        <f t="shared" si="0"/>
        <v>115.84583600000001</v>
      </c>
      <c r="F24" s="18"/>
      <c r="G24" s="18"/>
      <c r="H24" s="18"/>
    </row>
    <row r="25" spans="2:8" ht="13">
      <c r="B25" s="93">
        <v>35764</v>
      </c>
      <c r="C25" s="4">
        <v>115842569</v>
      </c>
      <c r="D25" s="23">
        <v>35764</v>
      </c>
      <c r="E25" s="18">
        <f t="shared" si="0"/>
        <v>115.842569</v>
      </c>
      <c r="F25" s="18"/>
      <c r="G25" s="18"/>
      <c r="H25" s="18"/>
    </row>
    <row r="26" spans="2:8" ht="13">
      <c r="B26" s="93">
        <v>35795</v>
      </c>
      <c r="C26" s="4">
        <v>115092571</v>
      </c>
      <c r="D26" s="23">
        <v>35795</v>
      </c>
      <c r="E26" s="18">
        <f t="shared" si="0"/>
        <v>115.09257100000001</v>
      </c>
      <c r="F26" s="18"/>
      <c r="G26" s="18"/>
      <c r="H26" s="18"/>
    </row>
    <row r="27" spans="2:8" ht="13">
      <c r="B27" s="93">
        <v>35826</v>
      </c>
      <c r="C27" s="4">
        <v>114345838</v>
      </c>
      <c r="D27" s="23">
        <v>35826</v>
      </c>
      <c r="E27" s="18">
        <f t="shared" si="0"/>
        <v>114.345838</v>
      </c>
      <c r="F27" s="18"/>
      <c r="G27" s="18"/>
      <c r="H27" s="18"/>
    </row>
    <row r="28" spans="2:8" ht="13">
      <c r="B28" s="93">
        <v>35854</v>
      </c>
      <c r="C28" s="4">
        <v>115095838</v>
      </c>
      <c r="D28" s="23">
        <v>35854</v>
      </c>
      <c r="E28" s="18">
        <f t="shared" si="0"/>
        <v>115.095838</v>
      </c>
      <c r="F28" s="18"/>
      <c r="G28" s="18"/>
      <c r="H28" s="18"/>
    </row>
    <row r="29" spans="2:8" ht="13">
      <c r="B29" s="93">
        <v>35885</v>
      </c>
      <c r="C29" s="4">
        <v>114345838</v>
      </c>
      <c r="D29" s="23">
        <v>35885</v>
      </c>
      <c r="E29" s="18">
        <f t="shared" si="0"/>
        <v>114.345838</v>
      </c>
      <c r="F29" s="18"/>
      <c r="G29" s="18"/>
      <c r="H29" s="18"/>
    </row>
    <row r="30" spans="2:8" ht="13">
      <c r="B30" s="93">
        <v>35915</v>
      </c>
      <c r="C30" s="4">
        <v>110843660</v>
      </c>
      <c r="D30" s="23">
        <v>35915</v>
      </c>
      <c r="E30" s="18">
        <f t="shared" si="0"/>
        <v>110.84366</v>
      </c>
      <c r="F30" s="18"/>
      <c r="G30" s="18"/>
      <c r="H30" s="18"/>
    </row>
    <row r="31" spans="2:8" ht="13">
      <c r="B31" s="93">
        <v>35946</v>
      </c>
      <c r="C31" s="4">
        <v>104840393</v>
      </c>
      <c r="D31" s="23">
        <v>35946</v>
      </c>
      <c r="E31" s="18">
        <f t="shared" si="0"/>
        <v>104.84039300000001</v>
      </c>
      <c r="F31" s="18"/>
      <c r="G31" s="18"/>
      <c r="H31" s="18"/>
    </row>
    <row r="32" spans="2:8" ht="13">
      <c r="B32" s="93">
        <v>35976</v>
      </c>
      <c r="C32" s="4">
        <v>93831680</v>
      </c>
      <c r="D32" s="23">
        <v>35976</v>
      </c>
      <c r="E32" s="18">
        <f t="shared" si="0"/>
        <v>93.831680000000006</v>
      </c>
      <c r="F32" s="18"/>
      <c r="G32" s="18"/>
      <c r="H32" s="18"/>
    </row>
    <row r="33" spans="2:8" ht="13">
      <c r="B33" s="93">
        <v>36007</v>
      </c>
      <c r="C33" s="4">
        <v>102587126</v>
      </c>
      <c r="D33" s="23">
        <v>36007</v>
      </c>
      <c r="E33" s="18">
        <f t="shared" si="0"/>
        <v>102.587126</v>
      </c>
      <c r="F33" s="18"/>
      <c r="G33" s="18"/>
      <c r="H33" s="18"/>
    </row>
    <row r="34" spans="2:8" ht="13">
      <c r="B34" s="93">
        <v>36038</v>
      </c>
      <c r="C34" s="4">
        <v>92576235</v>
      </c>
      <c r="D34" s="23">
        <v>36038</v>
      </c>
      <c r="E34" s="18">
        <f t="shared" si="0"/>
        <v>92.576234999999997</v>
      </c>
      <c r="F34" s="18"/>
      <c r="G34" s="18"/>
      <c r="H34" s="18"/>
    </row>
    <row r="35" spans="2:8" ht="13">
      <c r="B35" s="93">
        <v>36068</v>
      </c>
      <c r="C35" s="4">
        <v>99332769</v>
      </c>
      <c r="D35" s="23">
        <v>36068</v>
      </c>
      <c r="E35" s="18">
        <f t="shared" si="0"/>
        <v>99.332768999999999</v>
      </c>
      <c r="F35" s="18"/>
      <c r="G35" s="18"/>
      <c r="H35" s="18"/>
    </row>
    <row r="36" spans="2:8" ht="13">
      <c r="B36" s="93">
        <v>36099</v>
      </c>
      <c r="C36" s="4">
        <v>99081680</v>
      </c>
      <c r="D36" s="23">
        <v>36099</v>
      </c>
      <c r="E36" s="18">
        <f t="shared" si="0"/>
        <v>99.081680000000006</v>
      </c>
      <c r="F36" s="18"/>
      <c r="G36" s="18"/>
      <c r="H36" s="18"/>
    </row>
    <row r="37" spans="2:8" ht="13">
      <c r="B37" s="93">
        <v>36129</v>
      </c>
      <c r="C37" s="4">
        <v>93828413</v>
      </c>
      <c r="D37" s="23">
        <v>36129</v>
      </c>
      <c r="E37" s="18">
        <f t="shared" si="0"/>
        <v>93.828412999999998</v>
      </c>
      <c r="F37" s="18"/>
      <c r="G37" s="18"/>
      <c r="H37" s="18"/>
    </row>
    <row r="38" spans="2:8" ht="13">
      <c r="B38" s="93">
        <v>36160</v>
      </c>
      <c r="C38" s="4">
        <v>98833858</v>
      </c>
      <c r="D38" s="23">
        <v>36160</v>
      </c>
      <c r="E38" s="18">
        <f t="shared" si="0"/>
        <v>98.833858000000006</v>
      </c>
      <c r="F38" s="18"/>
      <c r="G38" s="18"/>
      <c r="H38" s="18"/>
    </row>
    <row r="39" spans="2:8" ht="13">
      <c r="B39" s="93">
        <v>36191</v>
      </c>
      <c r="C39" s="4">
        <v>90075146</v>
      </c>
      <c r="D39" s="23">
        <v>36191</v>
      </c>
      <c r="E39" s="18">
        <f t="shared" si="0"/>
        <v>90.075146000000004</v>
      </c>
      <c r="F39" s="18"/>
      <c r="G39" s="18"/>
      <c r="H39" s="18"/>
    </row>
    <row r="40" spans="2:8" ht="13">
      <c r="B40" s="93">
        <v>36219</v>
      </c>
      <c r="C40" s="4">
        <v>84567523</v>
      </c>
      <c r="D40" s="23">
        <v>36219</v>
      </c>
      <c r="E40" s="18">
        <f t="shared" si="0"/>
        <v>84.567522999999994</v>
      </c>
      <c r="F40" s="18"/>
      <c r="G40" s="18"/>
      <c r="H40" s="18"/>
    </row>
    <row r="41" spans="2:8" ht="13">
      <c r="B41" s="93">
        <v>36250</v>
      </c>
      <c r="C41" s="4">
        <v>88819701</v>
      </c>
      <c r="D41" s="23">
        <v>36250</v>
      </c>
      <c r="E41" s="18">
        <f t="shared" si="0"/>
        <v>88.819700999999995</v>
      </c>
      <c r="F41" s="18"/>
      <c r="G41" s="18"/>
      <c r="H41" s="18"/>
    </row>
    <row r="42" spans="2:8" ht="13">
      <c r="B42" s="93">
        <v>36280</v>
      </c>
      <c r="C42" s="4">
        <v>99572465</v>
      </c>
      <c r="D42" s="23">
        <v>36280</v>
      </c>
      <c r="E42" s="18">
        <f t="shared" si="0"/>
        <v>99.572464999999994</v>
      </c>
      <c r="F42" s="18"/>
      <c r="G42" s="18"/>
      <c r="H42" s="18"/>
    </row>
    <row r="43" spans="2:8" ht="13">
      <c r="B43" s="93">
        <v>36311</v>
      </c>
      <c r="C43" s="4">
        <v>101323554</v>
      </c>
      <c r="D43" s="23">
        <v>36311</v>
      </c>
      <c r="E43" s="18">
        <f t="shared" si="0"/>
        <v>101.323554</v>
      </c>
      <c r="F43" s="18"/>
      <c r="G43" s="18"/>
      <c r="H43" s="18"/>
    </row>
    <row r="44" spans="2:8" ht="13">
      <c r="B44" s="93">
        <v>36341</v>
      </c>
      <c r="C44" s="4">
        <v>92934483</v>
      </c>
      <c r="D44" s="23">
        <v>36341</v>
      </c>
      <c r="E44" s="18">
        <f t="shared" si="0"/>
        <v>92.934483</v>
      </c>
      <c r="F44" s="18"/>
      <c r="G44" s="18"/>
      <c r="H44" s="18"/>
    </row>
    <row r="45" spans="2:8" ht="13">
      <c r="B45" s="93">
        <v>36372</v>
      </c>
      <c r="C45" s="4">
        <v>88826107</v>
      </c>
      <c r="D45" s="23">
        <v>36372</v>
      </c>
      <c r="E45" s="18">
        <f t="shared" si="0"/>
        <v>88.826106999999993</v>
      </c>
      <c r="F45" s="18"/>
      <c r="G45" s="18"/>
      <c r="H45" s="18"/>
    </row>
    <row r="46" spans="2:8" ht="13">
      <c r="B46" s="93">
        <v>36403</v>
      </c>
      <c r="C46" s="4">
        <v>86664899</v>
      </c>
      <c r="D46" s="23">
        <v>36403</v>
      </c>
      <c r="E46" s="18">
        <f t="shared" si="0"/>
        <v>86.664899000000005</v>
      </c>
      <c r="F46" s="18"/>
      <c r="G46" s="18"/>
      <c r="H46" s="18"/>
    </row>
    <row r="47" spans="2:8" ht="13">
      <c r="B47" s="93">
        <v>36433</v>
      </c>
      <c r="C47" s="4">
        <v>98873285</v>
      </c>
      <c r="D47" s="23">
        <v>36433</v>
      </c>
      <c r="E47" s="18">
        <f t="shared" si="0"/>
        <v>98.873284999999996</v>
      </c>
      <c r="F47" s="18"/>
      <c r="G47" s="18"/>
      <c r="H47" s="18"/>
    </row>
    <row r="48" spans="2:8" ht="13">
      <c r="B48" s="93">
        <v>36464</v>
      </c>
      <c r="C48" s="4">
        <v>105554037</v>
      </c>
      <c r="D48" s="23">
        <v>36464</v>
      </c>
      <c r="E48" s="18">
        <f t="shared" si="0"/>
        <v>105.55403699999999</v>
      </c>
      <c r="F48" s="18"/>
      <c r="G48" s="18"/>
      <c r="H48" s="18"/>
    </row>
    <row r="49" spans="2:8" ht="13">
      <c r="B49" s="93">
        <v>36494</v>
      </c>
      <c r="C49" s="4">
        <v>105860315</v>
      </c>
      <c r="D49" s="23">
        <v>36494</v>
      </c>
      <c r="E49" s="18">
        <f t="shared" si="0"/>
        <v>105.860315</v>
      </c>
      <c r="F49" s="18"/>
      <c r="G49" s="18"/>
      <c r="H49" s="18"/>
    </row>
    <row r="50" spans="2:8" ht="13">
      <c r="B50" s="93">
        <v>36525</v>
      </c>
      <c r="C50" s="4">
        <v>110692464</v>
      </c>
      <c r="D50" s="23">
        <v>36525</v>
      </c>
      <c r="E50" s="18">
        <f t="shared" si="0"/>
        <v>110.692464</v>
      </c>
      <c r="F50" s="18"/>
      <c r="G50" s="18"/>
      <c r="H50" s="18"/>
    </row>
    <row r="51" spans="2:8" ht="13">
      <c r="B51" s="93">
        <v>36556</v>
      </c>
      <c r="C51" s="4">
        <v>111104445</v>
      </c>
      <c r="D51" s="23">
        <v>36556</v>
      </c>
      <c r="E51" s="18">
        <f t="shared" si="0"/>
        <v>111.104445</v>
      </c>
      <c r="F51" s="18"/>
      <c r="G51" s="18"/>
      <c r="H51" s="18"/>
    </row>
    <row r="52" spans="2:8" ht="13">
      <c r="B52" s="93">
        <v>36585</v>
      </c>
      <c r="C52" s="4">
        <v>112642564</v>
      </c>
      <c r="D52" s="23">
        <v>36585</v>
      </c>
      <c r="E52" s="18">
        <f t="shared" si="0"/>
        <v>112.64256399999999</v>
      </c>
      <c r="F52" s="18"/>
      <c r="G52" s="18"/>
      <c r="H52" s="18"/>
    </row>
    <row r="53" spans="2:8" ht="13">
      <c r="B53" s="93">
        <v>36616</v>
      </c>
      <c r="C53" s="4">
        <v>123617595</v>
      </c>
      <c r="D53" s="23">
        <v>36616</v>
      </c>
      <c r="E53" s="18">
        <f t="shared" si="0"/>
        <v>123.61759499999999</v>
      </c>
      <c r="F53" s="18"/>
      <c r="G53" s="18"/>
      <c r="H53" s="18"/>
    </row>
    <row r="54" spans="2:8" ht="13">
      <c r="B54" s="93">
        <v>36646</v>
      </c>
      <c r="C54" s="4">
        <v>102227807</v>
      </c>
      <c r="D54" s="23">
        <v>36646</v>
      </c>
      <c r="E54" s="18">
        <f t="shared" si="0"/>
        <v>102.227807</v>
      </c>
      <c r="F54" s="18"/>
      <c r="G54" s="18"/>
      <c r="H54" s="18"/>
    </row>
    <row r="55" spans="2:8" ht="13">
      <c r="B55" s="93">
        <v>36677</v>
      </c>
      <c r="C55" s="4">
        <v>104772803</v>
      </c>
      <c r="D55" s="23">
        <v>36677</v>
      </c>
      <c r="E55" s="18">
        <f t="shared" si="0"/>
        <v>104.772803</v>
      </c>
      <c r="F55" s="18"/>
      <c r="G55" s="18"/>
      <c r="H55" s="18"/>
    </row>
    <row r="56" spans="2:8" ht="13">
      <c r="B56" s="93">
        <v>36707</v>
      </c>
      <c r="C56" s="4">
        <v>103973210</v>
      </c>
      <c r="D56" s="23">
        <v>36707</v>
      </c>
      <c r="E56" s="18">
        <f t="shared" si="0"/>
        <v>103.97320999999999</v>
      </c>
      <c r="F56" s="18"/>
      <c r="G56" s="18"/>
      <c r="H56" s="18"/>
    </row>
    <row r="57" spans="2:8" ht="13">
      <c r="B57" s="93">
        <v>36738</v>
      </c>
      <c r="C57" s="4">
        <v>117484864</v>
      </c>
      <c r="D57" s="23">
        <v>36738</v>
      </c>
      <c r="E57" s="18">
        <f t="shared" si="0"/>
        <v>117.484864</v>
      </c>
      <c r="F57" s="18"/>
      <c r="G57" s="18"/>
      <c r="H57" s="18"/>
    </row>
    <row r="58" spans="2:8" ht="13">
      <c r="B58" s="93">
        <v>36769</v>
      </c>
      <c r="C58" s="4">
        <v>156030620</v>
      </c>
      <c r="D58" s="23">
        <v>36769</v>
      </c>
      <c r="E58" s="18">
        <f t="shared" si="0"/>
        <v>156.03062</v>
      </c>
      <c r="F58" s="18"/>
      <c r="G58" s="18"/>
      <c r="H58" s="18"/>
    </row>
    <row r="59" spans="2:8" ht="13">
      <c r="B59" s="93">
        <v>36799</v>
      </c>
      <c r="C59" s="4">
        <v>141870782</v>
      </c>
      <c r="D59" s="23">
        <v>36799</v>
      </c>
      <c r="E59" s="18">
        <f t="shared" si="0"/>
        <v>141.87078199999999</v>
      </c>
      <c r="F59" s="18"/>
      <c r="G59" s="18"/>
      <c r="H59" s="18"/>
    </row>
    <row r="60" spans="2:8" ht="13">
      <c r="B60" s="93">
        <v>36830</v>
      </c>
      <c r="C60" s="4">
        <v>140073542</v>
      </c>
      <c r="D60" s="23">
        <v>36830</v>
      </c>
      <c r="E60" s="18">
        <f t="shared" si="0"/>
        <v>140.073542</v>
      </c>
      <c r="F60" s="18"/>
      <c r="G60" s="18"/>
      <c r="H60" s="18"/>
    </row>
    <row r="61" spans="2:8" ht="13">
      <c r="B61" s="93">
        <v>36860</v>
      </c>
      <c r="C61" s="4">
        <v>147003418</v>
      </c>
      <c r="D61" s="23">
        <v>36860</v>
      </c>
      <c r="E61" s="18">
        <f t="shared" si="0"/>
        <v>147.00341800000001</v>
      </c>
      <c r="F61" s="18"/>
      <c r="G61" s="18"/>
      <c r="H61" s="18"/>
    </row>
    <row r="62" spans="2:8" ht="13">
      <c r="B62" s="93">
        <v>36891</v>
      </c>
      <c r="C62" s="4">
        <v>145599275</v>
      </c>
      <c r="D62" s="23">
        <v>36891</v>
      </c>
      <c r="E62" s="18">
        <f t="shared" si="0"/>
        <v>145.59927500000001</v>
      </c>
      <c r="F62" s="18"/>
      <c r="G62" s="18"/>
      <c r="H62" s="18"/>
    </row>
    <row r="63" spans="2:8" ht="13">
      <c r="B63" s="93">
        <v>36922</v>
      </c>
      <c r="C63" s="4">
        <v>141198443</v>
      </c>
      <c r="D63" s="23">
        <v>36922</v>
      </c>
      <c r="E63" s="18">
        <f t="shared" si="0"/>
        <v>141.198443</v>
      </c>
      <c r="F63" s="18"/>
      <c r="G63" s="18"/>
      <c r="H63" s="18"/>
    </row>
    <row r="64" spans="2:8" ht="13">
      <c r="B64" s="93">
        <v>36950</v>
      </c>
      <c r="C64" s="4">
        <v>137670787</v>
      </c>
      <c r="D64" s="23">
        <v>36950</v>
      </c>
      <c r="E64" s="18">
        <f t="shared" si="0"/>
        <v>137.67078699999999</v>
      </c>
      <c r="F64" s="18"/>
      <c r="G64" s="18"/>
      <c r="H64" s="18"/>
    </row>
    <row r="65" spans="2:11" ht="13">
      <c r="B65" s="93">
        <v>36981</v>
      </c>
      <c r="C65" s="4">
        <v>128116413</v>
      </c>
      <c r="D65" s="23">
        <v>36981</v>
      </c>
      <c r="E65" s="18">
        <f t="shared" si="0"/>
        <v>128.11641299999999</v>
      </c>
      <c r="F65" s="18"/>
      <c r="G65" s="18"/>
      <c r="H65" s="18"/>
    </row>
    <row r="66" spans="2:11" ht="13">
      <c r="B66" s="93">
        <v>37011</v>
      </c>
      <c r="C66" s="4">
        <v>129597110</v>
      </c>
      <c r="D66" s="23">
        <v>37011</v>
      </c>
      <c r="E66" s="18">
        <f t="shared" si="0"/>
        <v>129.59710999999999</v>
      </c>
      <c r="F66" s="18"/>
      <c r="G66" s="18"/>
      <c r="H66" s="18"/>
    </row>
    <row r="67" spans="2:11" ht="13">
      <c r="B67" s="93">
        <v>37042</v>
      </c>
      <c r="C67" s="4">
        <v>127149898</v>
      </c>
      <c r="D67" s="23">
        <v>37042</v>
      </c>
      <c r="E67" s="18">
        <f t="shared" si="0"/>
        <v>127.14989799999999</v>
      </c>
      <c r="F67" s="19">
        <v>510</v>
      </c>
      <c r="G67" s="4">
        <v>1668741</v>
      </c>
      <c r="H67" s="4"/>
    </row>
    <row r="68" spans="2:11" ht="13">
      <c r="B68" s="93">
        <v>37072</v>
      </c>
      <c r="C68" s="4">
        <v>114409562</v>
      </c>
      <c r="D68" s="23">
        <v>37072</v>
      </c>
      <c r="E68" s="18">
        <f t="shared" ref="E68:E102" si="1">C68/1000000</f>
        <v>114.40956199999999</v>
      </c>
      <c r="F68" s="19">
        <v>609</v>
      </c>
      <c r="G68" s="4">
        <v>2339003</v>
      </c>
      <c r="H68" s="4"/>
    </row>
    <row r="69" spans="2:11" ht="13">
      <c r="B69" s="93">
        <v>37103</v>
      </c>
      <c r="C69" s="4">
        <v>110569582</v>
      </c>
      <c r="D69" s="23">
        <v>37103</v>
      </c>
      <c r="E69" s="18">
        <f t="shared" si="1"/>
        <v>110.569582</v>
      </c>
      <c r="F69" s="19">
        <v>286</v>
      </c>
      <c r="G69" s="4">
        <v>1113586</v>
      </c>
      <c r="H69" s="4"/>
    </row>
    <row r="70" spans="2:11" ht="13">
      <c r="B70" s="93">
        <v>37134</v>
      </c>
      <c r="C70" s="4">
        <v>105128364</v>
      </c>
      <c r="D70" s="23">
        <v>37134</v>
      </c>
      <c r="E70" s="18">
        <f t="shared" si="1"/>
        <v>105.128364</v>
      </c>
      <c r="F70" s="19">
        <v>440</v>
      </c>
      <c r="G70" s="4">
        <v>1158911</v>
      </c>
      <c r="H70" s="4"/>
    </row>
    <row r="71" spans="2:11" ht="13">
      <c r="B71" s="93">
        <v>37164</v>
      </c>
      <c r="C71" s="4">
        <v>98274126</v>
      </c>
      <c r="D71" s="23">
        <v>37164</v>
      </c>
      <c r="E71" s="18">
        <f t="shared" si="1"/>
        <v>98.274125999999995</v>
      </c>
      <c r="F71" s="19">
        <v>390</v>
      </c>
      <c r="G71" s="4">
        <v>823109</v>
      </c>
      <c r="H71" s="4"/>
    </row>
    <row r="72" spans="2:11" ht="13">
      <c r="B72" s="93">
        <v>37195</v>
      </c>
      <c r="C72" s="4">
        <v>106109283</v>
      </c>
      <c r="D72" s="23">
        <v>37195</v>
      </c>
      <c r="E72" s="18">
        <f t="shared" si="1"/>
        <v>106.109283</v>
      </c>
      <c r="F72" s="19">
        <v>546</v>
      </c>
      <c r="G72" s="4">
        <v>5282591</v>
      </c>
      <c r="H72" s="4"/>
    </row>
    <row r="73" spans="2:11" ht="13">
      <c r="B73" s="93">
        <v>37225</v>
      </c>
      <c r="C73" s="4">
        <v>131186790</v>
      </c>
      <c r="D73" s="23">
        <v>37225</v>
      </c>
      <c r="E73" s="18">
        <f t="shared" si="1"/>
        <v>131.18679</v>
      </c>
      <c r="F73" s="19">
        <v>846</v>
      </c>
      <c r="G73" s="4">
        <v>4129520</v>
      </c>
      <c r="H73" s="4"/>
    </row>
    <row r="74" spans="2:11" ht="13">
      <c r="B74" s="93">
        <v>37256</v>
      </c>
      <c r="C74" s="4">
        <v>136704492</v>
      </c>
      <c r="D74" s="23">
        <v>37256</v>
      </c>
      <c r="E74" s="18">
        <f t="shared" si="1"/>
        <v>136.70449199999999</v>
      </c>
      <c r="F74" s="19">
        <v>587</v>
      </c>
      <c r="G74" s="4">
        <v>2747559</v>
      </c>
      <c r="H74" s="4"/>
    </row>
    <row r="75" spans="2:11" ht="13">
      <c r="B75" s="93">
        <v>37287</v>
      </c>
      <c r="C75" s="4">
        <v>142670019</v>
      </c>
      <c r="D75" s="23">
        <v>37287</v>
      </c>
      <c r="E75" s="18">
        <f t="shared" si="1"/>
        <v>142.670019</v>
      </c>
      <c r="F75" s="4">
        <v>1396</v>
      </c>
      <c r="G75" s="4">
        <v>6778681</v>
      </c>
      <c r="H75" s="4"/>
    </row>
    <row r="76" spans="2:11" ht="13">
      <c r="B76" s="93">
        <v>37315</v>
      </c>
      <c r="C76" s="4">
        <v>152582326</v>
      </c>
      <c r="D76" s="23">
        <v>37315</v>
      </c>
      <c r="E76" s="18">
        <f t="shared" si="1"/>
        <v>152.58232599999999</v>
      </c>
      <c r="F76" s="4">
        <v>1842</v>
      </c>
      <c r="G76" s="4">
        <v>14155053</v>
      </c>
      <c r="H76" s="4"/>
    </row>
    <row r="77" spans="2:11" ht="13">
      <c r="B77" s="93">
        <v>37346</v>
      </c>
      <c r="C77" s="4">
        <v>155595439</v>
      </c>
      <c r="D77" s="23">
        <v>37346</v>
      </c>
      <c r="E77" s="18">
        <f t="shared" si="1"/>
        <v>155.595439</v>
      </c>
      <c r="F77" s="4">
        <v>1106</v>
      </c>
      <c r="G77" s="4">
        <v>5450118</v>
      </c>
      <c r="H77" s="4"/>
    </row>
    <row r="78" spans="2:11" ht="13">
      <c r="B78" s="93">
        <v>37376</v>
      </c>
      <c r="C78" s="4">
        <v>151599398</v>
      </c>
      <c r="D78" s="23">
        <v>37376</v>
      </c>
      <c r="E78" s="18">
        <f t="shared" si="1"/>
        <v>151.59939800000001</v>
      </c>
      <c r="F78" s="19">
        <v>846</v>
      </c>
      <c r="G78" s="4">
        <v>7222494</v>
      </c>
      <c r="H78" s="4"/>
    </row>
    <row r="79" spans="2:11" ht="13">
      <c r="B79" s="93">
        <v>37407</v>
      </c>
      <c r="C79" s="4">
        <v>160849104</v>
      </c>
      <c r="D79" s="23">
        <v>37407</v>
      </c>
      <c r="E79" s="18">
        <f t="shared" si="1"/>
        <v>160.84910400000001</v>
      </c>
      <c r="F79" s="4">
        <v>1413</v>
      </c>
      <c r="G79" s="4">
        <v>8081400</v>
      </c>
      <c r="H79" s="4"/>
      <c r="I79" s="16">
        <f>SUM(F68:F79)/12</f>
        <v>858.91666666666663</v>
      </c>
      <c r="J79" s="16">
        <f>SUM(G68:G79)/12</f>
        <v>4940168.75</v>
      </c>
      <c r="K79" s="15">
        <v>10</v>
      </c>
    </row>
    <row r="80" spans="2:11" ht="13">
      <c r="B80" s="93">
        <v>37437</v>
      </c>
      <c r="C80" s="4">
        <v>161649977</v>
      </c>
      <c r="D80" s="23">
        <v>37437</v>
      </c>
      <c r="E80" s="24">
        <f>C80/1000000</f>
        <v>161.64997700000001</v>
      </c>
      <c r="F80" s="4">
        <v>1638</v>
      </c>
      <c r="G80" s="4">
        <v>15098925</v>
      </c>
      <c r="H80" s="4"/>
      <c r="I80" s="16">
        <f t="shared" ref="I80:I111" si="2">SUM(F69:F80)/12</f>
        <v>944.66666666666663</v>
      </c>
      <c r="J80" s="16">
        <f t="shared" ref="J80:J111" si="3">SUM(G69:G80)/12</f>
        <v>6003495.583333333</v>
      </c>
      <c r="K80" s="15">
        <v>10</v>
      </c>
    </row>
    <row r="81" spans="2:12" ht="13">
      <c r="B81" s="93">
        <v>37468</v>
      </c>
      <c r="C81" s="4">
        <v>140829720</v>
      </c>
      <c r="D81" s="23">
        <v>37468</v>
      </c>
      <c r="E81" s="18">
        <f t="shared" si="1"/>
        <v>140.82972000000001</v>
      </c>
      <c r="F81" s="4">
        <v>1291</v>
      </c>
      <c r="G81" s="4">
        <v>4905958</v>
      </c>
      <c r="H81" s="4"/>
      <c r="I81" s="16">
        <f t="shared" si="2"/>
        <v>1028.4166666666667</v>
      </c>
      <c r="J81" s="16">
        <f t="shared" si="3"/>
        <v>6319526.583333333</v>
      </c>
      <c r="K81" s="15">
        <v>10</v>
      </c>
    </row>
    <row r="82" spans="2:12" ht="13">
      <c r="B82" s="93">
        <v>37499</v>
      </c>
      <c r="C82" s="4">
        <v>138959685</v>
      </c>
      <c r="D82" s="23">
        <v>37499</v>
      </c>
      <c r="E82" s="18">
        <f t="shared" si="1"/>
        <v>138.95968500000001</v>
      </c>
      <c r="F82" s="19">
        <v>763</v>
      </c>
      <c r="G82" s="4">
        <v>12325718</v>
      </c>
      <c r="H82" s="4"/>
      <c r="I82" s="16">
        <f t="shared" si="2"/>
        <v>1055.3333333333333</v>
      </c>
      <c r="J82" s="16">
        <f t="shared" si="3"/>
        <v>7250093.833333333</v>
      </c>
      <c r="K82" s="15">
        <v>10</v>
      </c>
    </row>
    <row r="83" spans="2:12" ht="13">
      <c r="B83" s="93">
        <v>37529</v>
      </c>
      <c r="C83" s="4">
        <v>131959118</v>
      </c>
      <c r="D83" s="23">
        <v>37529</v>
      </c>
      <c r="E83" s="18">
        <f t="shared" si="1"/>
        <v>131.95911799999999</v>
      </c>
      <c r="F83" s="19">
        <v>845</v>
      </c>
      <c r="G83" s="4">
        <v>6758464</v>
      </c>
      <c r="H83" s="4"/>
      <c r="I83" s="16">
        <f t="shared" si="2"/>
        <v>1093.25</v>
      </c>
      <c r="J83" s="16">
        <f t="shared" si="3"/>
        <v>7744706.75</v>
      </c>
      <c r="K83" s="15">
        <v>10</v>
      </c>
    </row>
    <row r="84" spans="2:12" ht="13">
      <c r="B84" s="93">
        <v>37560</v>
      </c>
      <c r="C84" s="4">
        <v>131384477</v>
      </c>
      <c r="D84" s="23">
        <v>37560</v>
      </c>
      <c r="E84" s="18">
        <f t="shared" si="1"/>
        <v>131.384477</v>
      </c>
      <c r="F84" s="19">
        <v>623</v>
      </c>
      <c r="G84" s="4">
        <v>4000753</v>
      </c>
      <c r="H84" s="4"/>
      <c r="I84" s="16">
        <f t="shared" si="2"/>
        <v>1099.6666666666667</v>
      </c>
      <c r="J84" s="16">
        <f t="shared" si="3"/>
        <v>7637886.916666667</v>
      </c>
      <c r="K84" s="15">
        <v>10</v>
      </c>
    </row>
    <row r="85" spans="2:12" ht="13">
      <c r="B85" s="93">
        <v>37590</v>
      </c>
      <c r="C85" s="4">
        <v>143688307</v>
      </c>
      <c r="D85" s="23">
        <v>37590</v>
      </c>
      <c r="E85" s="18">
        <f t="shared" si="1"/>
        <v>143.68830700000001</v>
      </c>
      <c r="F85" s="4">
        <v>1012</v>
      </c>
      <c r="G85" s="4">
        <v>13641168</v>
      </c>
      <c r="H85" s="4"/>
      <c r="I85" s="16">
        <f t="shared" si="2"/>
        <v>1113.5</v>
      </c>
      <c r="J85" s="16">
        <f t="shared" si="3"/>
        <v>8430524.25</v>
      </c>
      <c r="K85" s="15">
        <v>10</v>
      </c>
    </row>
    <row r="86" spans="2:12" ht="13">
      <c r="B86" s="93">
        <v>37621</v>
      </c>
      <c r="C86" s="4">
        <v>174660199</v>
      </c>
      <c r="D86" s="23">
        <v>37621</v>
      </c>
      <c r="E86" s="18">
        <f t="shared" si="1"/>
        <v>174.66019900000001</v>
      </c>
      <c r="F86" s="4">
        <v>1619</v>
      </c>
      <c r="G86" s="4">
        <v>14437773</v>
      </c>
      <c r="H86" s="4"/>
      <c r="I86" s="16">
        <f t="shared" si="2"/>
        <v>1199.5</v>
      </c>
      <c r="J86" s="16">
        <f t="shared" si="3"/>
        <v>9404708.75</v>
      </c>
      <c r="K86" s="15">
        <v>10</v>
      </c>
      <c r="L86" s="20" t="s">
        <v>34</v>
      </c>
    </row>
    <row r="87" spans="2:12" ht="13">
      <c r="B87" s="93">
        <v>37652</v>
      </c>
      <c r="C87" s="4">
        <v>251312640</v>
      </c>
      <c r="D87" s="23">
        <v>37652</v>
      </c>
      <c r="E87" s="18">
        <f t="shared" si="1"/>
        <v>251.31263999999999</v>
      </c>
      <c r="F87" s="4">
        <v>1894</v>
      </c>
      <c r="G87" s="4">
        <v>14938217</v>
      </c>
      <c r="H87" s="4"/>
      <c r="I87" s="16">
        <f t="shared" si="2"/>
        <v>1241</v>
      </c>
      <c r="J87" s="16">
        <f t="shared" si="3"/>
        <v>10084670.083333334</v>
      </c>
      <c r="K87" s="15">
        <v>10</v>
      </c>
    </row>
    <row r="88" spans="2:12" ht="13">
      <c r="B88" s="93">
        <v>37680</v>
      </c>
      <c r="C88" s="4">
        <v>240533072</v>
      </c>
      <c r="D88" s="23">
        <v>37680</v>
      </c>
      <c r="E88" s="18">
        <f t="shared" si="1"/>
        <v>240.533072</v>
      </c>
      <c r="F88" s="4">
        <v>1457</v>
      </c>
      <c r="G88" s="4">
        <v>12474213</v>
      </c>
      <c r="H88" s="4"/>
      <c r="I88" s="16">
        <f t="shared" si="2"/>
        <v>1208.9166666666667</v>
      </c>
      <c r="J88" s="16">
        <f t="shared" si="3"/>
        <v>9944600.083333334</v>
      </c>
      <c r="K88" s="15">
        <v>10</v>
      </c>
    </row>
    <row r="89" spans="2:12" ht="13">
      <c r="B89" s="93">
        <v>37711</v>
      </c>
      <c r="C89" s="4">
        <v>250995130</v>
      </c>
      <c r="D89" s="23">
        <v>37711</v>
      </c>
      <c r="E89" s="18">
        <f t="shared" si="1"/>
        <v>250.99512999999999</v>
      </c>
      <c r="F89" s="4">
        <v>1333</v>
      </c>
      <c r="G89" s="4">
        <v>9048460</v>
      </c>
      <c r="H89" s="4"/>
      <c r="I89" s="16">
        <f t="shared" si="2"/>
        <v>1227.8333333333333</v>
      </c>
      <c r="J89" s="16">
        <f t="shared" si="3"/>
        <v>10244461.916666666</v>
      </c>
      <c r="K89" s="15">
        <v>10</v>
      </c>
    </row>
    <row r="90" spans="2:12" ht="13">
      <c r="B90" s="93">
        <v>37741</v>
      </c>
      <c r="C90" s="4">
        <v>246003722</v>
      </c>
      <c r="D90" s="23">
        <v>37741</v>
      </c>
      <c r="E90" s="18">
        <f t="shared" si="1"/>
        <v>246.00372200000001</v>
      </c>
      <c r="F90" s="19">
        <v>768</v>
      </c>
      <c r="G90" s="4">
        <v>6043680</v>
      </c>
      <c r="H90" s="4"/>
      <c r="I90" s="16">
        <f t="shared" si="2"/>
        <v>1221.3333333333333</v>
      </c>
      <c r="J90" s="16">
        <f t="shared" si="3"/>
        <v>10146227.416666666</v>
      </c>
      <c r="K90" s="15">
        <v>10</v>
      </c>
    </row>
    <row r="91" spans="2:12" ht="13">
      <c r="B91" s="93">
        <v>37772</v>
      </c>
      <c r="C91" s="4">
        <v>257370209</v>
      </c>
      <c r="D91" s="23">
        <v>37772</v>
      </c>
      <c r="E91" s="18">
        <f t="shared" si="1"/>
        <v>257.37020899999999</v>
      </c>
      <c r="F91" s="4">
        <v>1179</v>
      </c>
      <c r="G91" s="4">
        <v>10519065</v>
      </c>
      <c r="H91" s="4"/>
      <c r="I91" s="16">
        <f t="shared" si="2"/>
        <v>1201.8333333333333</v>
      </c>
      <c r="J91" s="16">
        <f t="shared" si="3"/>
        <v>10349366.166666666</v>
      </c>
      <c r="K91" s="15">
        <v>10</v>
      </c>
    </row>
    <row r="92" spans="2:12" ht="13">
      <c r="B92" s="93">
        <v>37802</v>
      </c>
      <c r="C92" s="4">
        <v>270431198</v>
      </c>
      <c r="D92" s="23">
        <v>37802</v>
      </c>
      <c r="E92" s="24">
        <f>C92/1000000</f>
        <v>270.43119799999999</v>
      </c>
      <c r="F92" s="4">
        <v>1370</v>
      </c>
      <c r="G92" s="4">
        <v>9408114</v>
      </c>
      <c r="H92" s="4"/>
      <c r="I92" s="16">
        <f t="shared" si="2"/>
        <v>1179.5</v>
      </c>
      <c r="J92" s="16">
        <f t="shared" si="3"/>
        <v>9875131.916666666</v>
      </c>
      <c r="K92" s="15">
        <v>10</v>
      </c>
    </row>
    <row r="93" spans="2:12" ht="13">
      <c r="B93" s="93">
        <v>37833</v>
      </c>
      <c r="C93" s="4">
        <v>275591238</v>
      </c>
      <c r="D93" s="23">
        <v>37833</v>
      </c>
      <c r="E93" s="18">
        <f t="shared" si="1"/>
        <v>275.59123799999998</v>
      </c>
      <c r="F93" s="4">
        <v>2274</v>
      </c>
      <c r="G93" s="4">
        <v>19395469</v>
      </c>
      <c r="H93" s="4"/>
      <c r="I93" s="16">
        <f t="shared" si="2"/>
        <v>1261.4166666666667</v>
      </c>
      <c r="J93" s="16">
        <f t="shared" si="3"/>
        <v>11082591.166666666</v>
      </c>
      <c r="K93" s="15">
        <v>10</v>
      </c>
    </row>
    <row r="94" spans="2:12" ht="13">
      <c r="B94" s="93">
        <v>37864</v>
      </c>
      <c r="C94" s="4">
        <v>308604959</v>
      </c>
      <c r="D94" s="23">
        <v>37864</v>
      </c>
      <c r="E94" s="18">
        <f t="shared" si="1"/>
        <v>308.60495900000001</v>
      </c>
      <c r="F94" s="4">
        <v>2707</v>
      </c>
      <c r="G94" s="4">
        <v>18324130</v>
      </c>
      <c r="H94" s="4"/>
      <c r="I94" s="16">
        <f t="shared" si="2"/>
        <v>1423.4166666666667</v>
      </c>
      <c r="J94" s="16">
        <f t="shared" si="3"/>
        <v>11582458.833333334</v>
      </c>
      <c r="K94" s="15">
        <v>10</v>
      </c>
    </row>
    <row r="95" spans="2:12" ht="13">
      <c r="B95" s="93">
        <v>37894</v>
      </c>
      <c r="C95" s="4">
        <v>371838965</v>
      </c>
      <c r="D95" s="23">
        <v>37894</v>
      </c>
      <c r="E95" s="18">
        <f t="shared" si="1"/>
        <v>371.83896499999997</v>
      </c>
      <c r="F95" s="4">
        <v>4087</v>
      </c>
      <c r="G95" s="4">
        <v>29751727</v>
      </c>
      <c r="H95" s="4"/>
      <c r="I95" s="16">
        <f t="shared" si="2"/>
        <v>1693.5833333333333</v>
      </c>
      <c r="J95" s="16">
        <f t="shared" si="3"/>
        <v>13498564.083333334</v>
      </c>
      <c r="K95" s="15">
        <v>11</v>
      </c>
    </row>
    <row r="96" spans="2:12" ht="13">
      <c r="B96" s="93">
        <v>37925</v>
      </c>
      <c r="C96" s="4">
        <v>395736942</v>
      </c>
      <c r="D96" s="23">
        <v>37925</v>
      </c>
      <c r="E96" s="18">
        <f t="shared" si="1"/>
        <v>395.736942</v>
      </c>
      <c r="F96" s="4">
        <v>2732</v>
      </c>
      <c r="G96" s="4">
        <v>16851505</v>
      </c>
      <c r="H96" s="4"/>
      <c r="I96" s="16">
        <f t="shared" si="2"/>
        <v>1869.3333333333333</v>
      </c>
      <c r="J96" s="16">
        <f t="shared" si="3"/>
        <v>14569460.083333334</v>
      </c>
      <c r="K96" s="15">
        <v>11</v>
      </c>
    </row>
    <row r="97" spans="2:11" ht="13">
      <c r="B97" s="93">
        <v>37955</v>
      </c>
      <c r="C97" s="4">
        <v>387059632</v>
      </c>
      <c r="D97" s="23">
        <v>37955</v>
      </c>
      <c r="E97" s="18">
        <f t="shared" si="1"/>
        <v>387.05963200000002</v>
      </c>
      <c r="F97" s="4">
        <v>2022</v>
      </c>
      <c r="G97" s="4">
        <v>11734561</v>
      </c>
      <c r="H97" s="4"/>
      <c r="I97" s="16">
        <f t="shared" si="2"/>
        <v>1953.5</v>
      </c>
      <c r="J97" s="16">
        <f t="shared" si="3"/>
        <v>14410576.166666666</v>
      </c>
      <c r="K97" s="15">
        <v>11</v>
      </c>
    </row>
    <row r="98" spans="2:11" ht="13">
      <c r="B98" s="93">
        <v>37986</v>
      </c>
      <c r="C98" s="4">
        <v>364829151</v>
      </c>
      <c r="D98" s="23">
        <v>37986</v>
      </c>
      <c r="E98" s="18">
        <f t="shared" si="1"/>
        <v>364.82915100000002</v>
      </c>
      <c r="F98" s="4">
        <v>2126</v>
      </c>
      <c r="G98" s="4">
        <v>12371380</v>
      </c>
      <c r="H98" s="4"/>
      <c r="I98" s="16">
        <f t="shared" si="2"/>
        <v>1995.75</v>
      </c>
      <c r="J98" s="16">
        <f t="shared" si="3"/>
        <v>14238376.75</v>
      </c>
      <c r="K98" s="15">
        <v>10</v>
      </c>
    </row>
    <row r="99" spans="2:11" ht="13">
      <c r="B99" s="93">
        <v>38017</v>
      </c>
      <c r="C99" s="4">
        <v>349387502</v>
      </c>
      <c r="D99" s="23">
        <v>38017</v>
      </c>
      <c r="E99" s="18">
        <f t="shared" si="1"/>
        <v>349.38750199999998</v>
      </c>
      <c r="F99" s="4">
        <v>2529</v>
      </c>
      <c r="G99" s="4">
        <v>17545368</v>
      </c>
      <c r="H99" s="4"/>
      <c r="I99" s="16">
        <f t="shared" si="2"/>
        <v>2048.6666666666665</v>
      </c>
      <c r="J99" s="16">
        <f t="shared" si="3"/>
        <v>14455639.333333334</v>
      </c>
      <c r="K99" s="15">
        <v>10</v>
      </c>
    </row>
    <row r="100" spans="2:11" ht="13">
      <c r="B100" s="93">
        <v>38046</v>
      </c>
      <c r="C100" s="4">
        <v>337927912</v>
      </c>
      <c r="D100" s="23">
        <v>38046</v>
      </c>
      <c r="E100" s="18">
        <f t="shared" si="1"/>
        <v>337.92791199999999</v>
      </c>
      <c r="F100" s="4">
        <v>2042</v>
      </c>
      <c r="G100" s="4">
        <v>11382572</v>
      </c>
      <c r="H100" s="4"/>
      <c r="I100" s="16">
        <f t="shared" si="2"/>
        <v>2097.4166666666665</v>
      </c>
      <c r="J100" s="16">
        <f t="shared" si="3"/>
        <v>14364669.25</v>
      </c>
      <c r="K100" s="15">
        <v>10</v>
      </c>
    </row>
    <row r="101" spans="2:11" ht="13">
      <c r="B101" s="93">
        <v>38077</v>
      </c>
      <c r="C101" s="4">
        <v>332572316</v>
      </c>
      <c r="D101" s="23">
        <v>38077</v>
      </c>
      <c r="E101" s="18">
        <f t="shared" si="1"/>
        <v>332.572316</v>
      </c>
      <c r="F101" s="4">
        <v>1597</v>
      </c>
      <c r="G101" s="4">
        <v>9569393</v>
      </c>
      <c r="H101" s="4"/>
      <c r="I101" s="16">
        <f t="shared" si="2"/>
        <v>2119.4166666666665</v>
      </c>
      <c r="J101" s="16">
        <f t="shared" si="3"/>
        <v>14408080.333333334</v>
      </c>
      <c r="K101" s="15">
        <v>10</v>
      </c>
    </row>
    <row r="102" spans="2:11" ht="13">
      <c r="B102" s="93">
        <v>38107</v>
      </c>
      <c r="C102" s="4">
        <v>292129089</v>
      </c>
      <c r="D102" s="23">
        <v>38107</v>
      </c>
      <c r="E102" s="18">
        <f t="shared" si="1"/>
        <v>292.12908900000002</v>
      </c>
      <c r="F102" s="4">
        <v>1925</v>
      </c>
      <c r="G102" s="4">
        <v>11449081</v>
      </c>
      <c r="H102" s="4"/>
      <c r="I102" s="16">
        <f t="shared" si="2"/>
        <v>2215.8333333333335</v>
      </c>
      <c r="J102" s="16">
        <f t="shared" si="3"/>
        <v>14858530.416666666</v>
      </c>
      <c r="K102" s="15">
        <v>10</v>
      </c>
    </row>
    <row r="103" spans="2:11" ht="13">
      <c r="B103" s="93">
        <v>38138</v>
      </c>
      <c r="C103" s="4">
        <v>266285063</v>
      </c>
      <c r="D103" s="23">
        <v>38138</v>
      </c>
      <c r="E103" s="18">
        <f t="shared" ref="E103:E139" si="4">C103/1000000</f>
        <v>266.28506299999998</v>
      </c>
      <c r="F103" s="4">
        <v>2651</v>
      </c>
      <c r="G103" s="4">
        <v>15642254</v>
      </c>
      <c r="H103" s="4"/>
      <c r="I103" s="16">
        <f t="shared" si="2"/>
        <v>2338.5</v>
      </c>
      <c r="J103" s="16">
        <f t="shared" si="3"/>
        <v>15285462.833333334</v>
      </c>
      <c r="K103" s="15">
        <v>9</v>
      </c>
    </row>
    <row r="104" spans="2:11" ht="13">
      <c r="B104" s="93">
        <v>38168</v>
      </c>
      <c r="C104" s="4">
        <v>274078968</v>
      </c>
      <c r="D104" s="23">
        <v>38168</v>
      </c>
      <c r="E104" s="18">
        <f t="shared" si="4"/>
        <v>274.07896799999997</v>
      </c>
      <c r="F104" s="4">
        <v>2270</v>
      </c>
      <c r="G104" s="4">
        <v>12231414</v>
      </c>
      <c r="H104" s="4"/>
      <c r="I104" s="16">
        <f t="shared" si="2"/>
        <v>2413.5</v>
      </c>
      <c r="J104" s="16">
        <f t="shared" si="3"/>
        <v>15520737.833333334</v>
      </c>
      <c r="K104" s="15">
        <v>9</v>
      </c>
    </row>
    <row r="105" spans="2:11" ht="13">
      <c r="B105" s="93">
        <v>38199</v>
      </c>
      <c r="C105" s="4">
        <v>281490614</v>
      </c>
      <c r="D105" s="23">
        <v>38199</v>
      </c>
      <c r="E105" s="18">
        <f t="shared" si="4"/>
        <v>281.49061399999999</v>
      </c>
      <c r="F105" s="4">
        <v>1965</v>
      </c>
      <c r="G105" s="4">
        <v>8092296</v>
      </c>
      <c r="H105" s="4"/>
      <c r="I105" s="16">
        <f t="shared" si="2"/>
        <v>2387.75</v>
      </c>
      <c r="J105" s="16">
        <f t="shared" si="3"/>
        <v>14578806.75</v>
      </c>
      <c r="K105" s="15">
        <v>9</v>
      </c>
    </row>
    <row r="106" spans="2:11" ht="13">
      <c r="B106" s="93">
        <v>38230</v>
      </c>
      <c r="C106" s="4">
        <v>281754163</v>
      </c>
      <c r="D106" s="23">
        <v>38230</v>
      </c>
      <c r="E106" s="18">
        <f t="shared" si="4"/>
        <v>281.75416300000001</v>
      </c>
      <c r="F106" s="4">
        <v>1859</v>
      </c>
      <c r="G106" s="4">
        <v>9228462</v>
      </c>
      <c r="H106" s="4"/>
      <c r="I106" s="16">
        <f t="shared" si="2"/>
        <v>2317.0833333333335</v>
      </c>
      <c r="J106" s="16">
        <f t="shared" si="3"/>
        <v>13820834.416666666</v>
      </c>
      <c r="K106" s="15">
        <v>9</v>
      </c>
    </row>
    <row r="107" spans="2:11" ht="13">
      <c r="B107" s="93">
        <v>38260</v>
      </c>
      <c r="C107" s="4">
        <v>373912457</v>
      </c>
      <c r="D107" s="23">
        <v>38260</v>
      </c>
      <c r="E107" s="18">
        <f t="shared" si="4"/>
        <v>373.91245700000002</v>
      </c>
      <c r="F107" s="4">
        <v>2384</v>
      </c>
      <c r="G107" s="4">
        <v>13728414</v>
      </c>
      <c r="H107" s="4"/>
      <c r="I107" s="16">
        <f t="shared" si="2"/>
        <v>2175.1666666666665</v>
      </c>
      <c r="J107" s="16">
        <f t="shared" si="3"/>
        <v>12485558.333333334</v>
      </c>
      <c r="K107" s="15">
        <v>9</v>
      </c>
    </row>
    <row r="108" spans="2:11" ht="13">
      <c r="B108" s="93">
        <v>38291</v>
      </c>
      <c r="C108" s="4">
        <v>420196523</v>
      </c>
      <c r="D108" s="23">
        <v>38291</v>
      </c>
      <c r="E108" s="18">
        <f t="shared" si="4"/>
        <v>420.19652300000001</v>
      </c>
      <c r="F108" s="4">
        <v>3858</v>
      </c>
      <c r="G108" s="4">
        <v>27480221</v>
      </c>
      <c r="H108" s="4"/>
      <c r="I108" s="16">
        <f t="shared" si="2"/>
        <v>2269</v>
      </c>
      <c r="J108" s="16">
        <f t="shared" si="3"/>
        <v>13371284.666666666</v>
      </c>
      <c r="K108" s="15">
        <v>9</v>
      </c>
    </row>
    <row r="109" spans="2:11" ht="13">
      <c r="B109" s="93">
        <v>38321</v>
      </c>
      <c r="C109" s="4">
        <v>508777404</v>
      </c>
      <c r="D109" s="23">
        <v>38321</v>
      </c>
      <c r="E109" s="18">
        <f t="shared" si="4"/>
        <v>508.77740399999999</v>
      </c>
      <c r="F109" s="4">
        <v>4038</v>
      </c>
      <c r="G109" s="4">
        <v>25487556</v>
      </c>
      <c r="H109" s="4"/>
      <c r="I109" s="16">
        <f t="shared" si="2"/>
        <v>2437</v>
      </c>
      <c r="J109" s="16">
        <f t="shared" si="3"/>
        <v>14517367.583333334</v>
      </c>
      <c r="K109" s="15">
        <v>9</v>
      </c>
    </row>
    <row r="110" spans="2:11" ht="13">
      <c r="B110" s="93">
        <v>38352</v>
      </c>
      <c r="C110" s="4">
        <v>504301690</v>
      </c>
      <c r="D110" s="23">
        <v>38352</v>
      </c>
      <c r="E110" s="18">
        <f t="shared" si="4"/>
        <v>504.30169000000001</v>
      </c>
      <c r="F110" s="4">
        <v>2596</v>
      </c>
      <c r="G110" s="4">
        <v>18478824</v>
      </c>
      <c r="H110" s="4"/>
      <c r="I110" s="16">
        <f t="shared" si="2"/>
        <v>2476.1666666666665</v>
      </c>
      <c r="J110" s="16">
        <f t="shared" si="3"/>
        <v>15026321.25</v>
      </c>
      <c r="K110" s="15">
        <v>9</v>
      </c>
    </row>
    <row r="111" spans="2:11" ht="13">
      <c r="B111" s="93">
        <v>38383</v>
      </c>
      <c r="C111" s="4">
        <v>553155965</v>
      </c>
      <c r="D111" s="23">
        <v>38383</v>
      </c>
      <c r="E111" s="18">
        <f t="shared" si="4"/>
        <v>553.15596500000004</v>
      </c>
      <c r="F111" s="4">
        <v>2236</v>
      </c>
      <c r="G111" s="4">
        <v>14864359</v>
      </c>
      <c r="H111" s="4"/>
      <c r="I111" s="16">
        <f t="shared" si="2"/>
        <v>2451.75</v>
      </c>
      <c r="J111" s="16">
        <f t="shared" si="3"/>
        <v>14802903.833333334</v>
      </c>
      <c r="K111" s="15">
        <v>9</v>
      </c>
    </row>
    <row r="112" spans="2:11" ht="13">
      <c r="B112" s="93">
        <v>38411</v>
      </c>
      <c r="C112" s="4">
        <v>582562808</v>
      </c>
      <c r="D112" s="23">
        <v>38411</v>
      </c>
      <c r="E112" s="18">
        <f t="shared" si="4"/>
        <v>582.56280800000002</v>
      </c>
      <c r="F112" s="4">
        <v>2943</v>
      </c>
      <c r="G112" s="4">
        <v>18460260</v>
      </c>
      <c r="H112" s="4"/>
      <c r="I112" s="16">
        <f t="shared" ref="I112:J124" si="5">SUM(F101:F112)/12</f>
        <v>2526.8333333333335</v>
      </c>
      <c r="J112" s="16">
        <f t="shared" si="5"/>
        <v>15392711.166666666</v>
      </c>
      <c r="K112" s="15">
        <v>9</v>
      </c>
    </row>
    <row r="113" spans="2:11" ht="13">
      <c r="B113" s="93">
        <v>38442</v>
      </c>
      <c r="C113" s="16">
        <v>571858704</v>
      </c>
      <c r="D113" s="23">
        <v>38442</v>
      </c>
      <c r="E113" s="18">
        <f t="shared" si="4"/>
        <v>571.85870399999999</v>
      </c>
      <c r="F113" s="16">
        <v>2735</v>
      </c>
      <c r="G113" s="16">
        <v>16644611</v>
      </c>
      <c r="H113" s="16"/>
      <c r="I113" s="16">
        <f t="shared" si="5"/>
        <v>2621.6666666666665</v>
      </c>
      <c r="J113" s="16">
        <f t="shared" si="5"/>
        <v>15982312.666666666</v>
      </c>
      <c r="K113" s="15">
        <v>9</v>
      </c>
    </row>
    <row r="114" spans="2:11" ht="13">
      <c r="B114" s="93">
        <v>38472</v>
      </c>
      <c r="C114" s="16">
        <v>484184031</v>
      </c>
      <c r="D114" s="23">
        <v>38472</v>
      </c>
      <c r="E114" s="18">
        <f t="shared" si="4"/>
        <v>484.184031</v>
      </c>
      <c r="F114" s="16">
        <v>2161</v>
      </c>
      <c r="G114" s="16">
        <v>15256553</v>
      </c>
      <c r="H114" s="16"/>
      <c r="I114" s="16">
        <f t="shared" si="5"/>
        <v>2641.3333333333335</v>
      </c>
      <c r="J114" s="16">
        <f t="shared" si="5"/>
        <v>16299602</v>
      </c>
      <c r="K114" s="15">
        <v>9</v>
      </c>
    </row>
    <row r="115" spans="2:11" ht="13">
      <c r="B115" s="93">
        <v>38503</v>
      </c>
      <c r="C115" s="16">
        <v>466157938</v>
      </c>
      <c r="D115" s="23">
        <v>38503</v>
      </c>
      <c r="E115" s="18">
        <f t="shared" si="4"/>
        <v>466.157938</v>
      </c>
      <c r="F115" s="16">
        <v>1875</v>
      </c>
      <c r="G115" s="16">
        <v>14959867</v>
      </c>
      <c r="H115" s="16"/>
      <c r="I115" s="16">
        <f t="shared" si="5"/>
        <v>2576.6666666666665</v>
      </c>
      <c r="J115" s="16">
        <f t="shared" si="5"/>
        <v>16242736.416666666</v>
      </c>
      <c r="K115" s="15">
        <v>9</v>
      </c>
    </row>
    <row r="116" spans="2:11" ht="14.25" customHeight="1">
      <c r="B116" s="93">
        <v>38533</v>
      </c>
      <c r="C116" s="16">
        <v>465528044</v>
      </c>
      <c r="D116" s="23">
        <v>38533</v>
      </c>
      <c r="E116" s="18">
        <f t="shared" si="4"/>
        <v>465.52804400000002</v>
      </c>
      <c r="F116" s="16">
        <v>2426</v>
      </c>
      <c r="G116" s="16">
        <v>12500654</v>
      </c>
      <c r="H116" s="16"/>
      <c r="I116" s="16">
        <f t="shared" si="5"/>
        <v>2589.6666666666665</v>
      </c>
      <c r="J116" s="16">
        <f t="shared" si="5"/>
        <v>16265173.083333334</v>
      </c>
      <c r="K116" s="15">
        <v>9</v>
      </c>
    </row>
    <row r="117" spans="2:11" ht="13">
      <c r="B117" s="93">
        <v>38564</v>
      </c>
      <c r="C117" s="16">
        <v>484167428</v>
      </c>
      <c r="D117" s="23">
        <v>38564</v>
      </c>
      <c r="E117" s="18">
        <f t="shared" si="4"/>
        <v>484.16742799999997</v>
      </c>
      <c r="F117" s="16">
        <v>2207</v>
      </c>
      <c r="G117" s="16">
        <v>8121465</v>
      </c>
      <c r="H117" s="16"/>
      <c r="I117" s="16">
        <f t="shared" si="5"/>
        <v>2609.8333333333335</v>
      </c>
      <c r="J117" s="16">
        <f t="shared" si="5"/>
        <v>16267603.833333334</v>
      </c>
      <c r="K117" s="15">
        <v>9</v>
      </c>
    </row>
    <row r="118" spans="2:11" ht="13">
      <c r="B118" s="93">
        <v>38595</v>
      </c>
      <c r="C118" s="16">
        <v>480248457</v>
      </c>
      <c r="D118" s="23">
        <v>38595</v>
      </c>
      <c r="E118" s="18">
        <f t="shared" si="4"/>
        <v>480.24845699999997</v>
      </c>
      <c r="F118" s="16">
        <v>2591</v>
      </c>
      <c r="G118" s="16">
        <v>11160546</v>
      </c>
      <c r="H118" s="16"/>
      <c r="I118" s="16">
        <f t="shared" si="5"/>
        <v>2670.8333333333335</v>
      </c>
      <c r="J118" s="16">
        <f t="shared" si="5"/>
        <v>16428610.833333334</v>
      </c>
      <c r="K118" s="15">
        <v>9</v>
      </c>
    </row>
    <row r="119" spans="2:11" ht="13">
      <c r="B119" s="93">
        <v>38625</v>
      </c>
      <c r="C119" s="16">
        <v>522801707</v>
      </c>
      <c r="D119" s="23">
        <v>38625</v>
      </c>
      <c r="E119" s="18">
        <f t="shared" si="4"/>
        <v>522.80170699999996</v>
      </c>
      <c r="F119" s="16">
        <v>2907</v>
      </c>
      <c r="G119" s="16">
        <v>15635837</v>
      </c>
      <c r="H119" s="16"/>
      <c r="I119" s="16">
        <f t="shared" si="5"/>
        <v>2714.4166666666665</v>
      </c>
      <c r="J119" s="16">
        <f t="shared" si="5"/>
        <v>16587562.75</v>
      </c>
      <c r="K119" s="15">
        <v>9</v>
      </c>
    </row>
    <row r="120" spans="2:11" ht="13">
      <c r="B120" s="93">
        <v>38656</v>
      </c>
      <c r="C120" s="16">
        <v>543902879</v>
      </c>
      <c r="D120" s="23">
        <v>38656</v>
      </c>
      <c r="E120" s="18">
        <f t="shared" si="4"/>
        <v>543.90287899999998</v>
      </c>
      <c r="F120" s="16">
        <v>3276</v>
      </c>
      <c r="G120" s="16">
        <v>18201488</v>
      </c>
      <c r="H120" s="16"/>
      <c r="I120" s="16">
        <f t="shared" si="5"/>
        <v>2665.9166666666665</v>
      </c>
      <c r="J120" s="16">
        <f t="shared" si="5"/>
        <v>15814335</v>
      </c>
      <c r="K120" s="15">
        <v>9</v>
      </c>
    </row>
    <row r="121" spans="2:11" ht="13">
      <c r="B121" s="93">
        <v>38686</v>
      </c>
      <c r="C121" s="16">
        <v>548060759</v>
      </c>
      <c r="D121" s="23">
        <v>38686</v>
      </c>
      <c r="E121" s="18">
        <f t="shared" si="4"/>
        <v>548.06075899999996</v>
      </c>
      <c r="F121" s="16">
        <v>2834</v>
      </c>
      <c r="G121" s="16">
        <v>23202811</v>
      </c>
      <c r="H121" s="16"/>
      <c r="I121" s="16">
        <f t="shared" si="5"/>
        <v>2565.5833333333335</v>
      </c>
      <c r="J121" s="16">
        <f t="shared" si="5"/>
        <v>15623939.583333334</v>
      </c>
      <c r="K121" s="15">
        <v>9</v>
      </c>
    </row>
    <row r="122" spans="2:11" ht="13">
      <c r="B122" s="93">
        <v>38717</v>
      </c>
      <c r="C122" s="16">
        <v>568578237</v>
      </c>
      <c r="D122" s="23">
        <v>38717</v>
      </c>
      <c r="E122" s="18">
        <f t="shared" si="4"/>
        <v>568.57823699999994</v>
      </c>
      <c r="F122" s="16">
        <v>2186</v>
      </c>
      <c r="G122" s="16">
        <v>15064162</v>
      </c>
      <c r="H122" s="16"/>
      <c r="I122" s="16">
        <f t="shared" si="5"/>
        <v>2531.4166666666665</v>
      </c>
      <c r="J122" s="16">
        <f t="shared" si="5"/>
        <v>15339384.416666666</v>
      </c>
      <c r="K122" s="15">
        <v>9</v>
      </c>
    </row>
    <row r="123" spans="2:11" ht="13">
      <c r="B123" s="93">
        <v>38748</v>
      </c>
      <c r="C123" s="16">
        <v>576860059</v>
      </c>
      <c r="D123" s="23">
        <v>38748</v>
      </c>
      <c r="E123" s="18">
        <f t="shared" si="4"/>
        <v>576.86005899999998</v>
      </c>
      <c r="F123" s="16">
        <v>2125</v>
      </c>
      <c r="G123" s="16">
        <v>15409054</v>
      </c>
      <c r="H123" s="16">
        <v>14159897</v>
      </c>
      <c r="I123" s="16">
        <f t="shared" si="5"/>
        <v>2522.1666666666665</v>
      </c>
      <c r="J123" s="16">
        <f t="shared" si="5"/>
        <v>15384775.666666666</v>
      </c>
      <c r="K123" s="15">
        <v>9</v>
      </c>
    </row>
    <row r="124" spans="2:11" ht="13">
      <c r="B124" s="93">
        <v>38776</v>
      </c>
      <c r="C124" s="16">
        <v>550605611</v>
      </c>
      <c r="D124" s="23">
        <v>38776</v>
      </c>
      <c r="E124" s="18">
        <f t="shared" si="4"/>
        <v>550.60561099999995</v>
      </c>
      <c r="F124" s="4">
        <v>1873</v>
      </c>
      <c r="G124" s="4">
        <v>14957659</v>
      </c>
      <c r="H124" s="16">
        <v>13761131</v>
      </c>
      <c r="I124" s="16">
        <f t="shared" si="5"/>
        <v>2433</v>
      </c>
      <c r="J124" s="16">
        <f t="shared" si="5"/>
        <v>15092892.25</v>
      </c>
      <c r="K124" s="15">
        <v>9</v>
      </c>
    </row>
    <row r="125" spans="2:11" ht="13">
      <c r="B125" s="93">
        <v>38807</v>
      </c>
      <c r="C125" s="16">
        <v>559588208</v>
      </c>
      <c r="D125" s="23">
        <v>38807</v>
      </c>
      <c r="E125" s="18">
        <f t="shared" si="4"/>
        <v>559.58820800000001</v>
      </c>
      <c r="F125" s="16">
        <v>2299</v>
      </c>
      <c r="G125" s="16">
        <v>22493892</v>
      </c>
      <c r="H125" s="16">
        <v>20624995</v>
      </c>
      <c r="I125" s="16">
        <f t="shared" ref="I125:J127" si="6">SUM(F114:F125)/12</f>
        <v>2396.6666666666665</v>
      </c>
      <c r="J125" s="16">
        <f t="shared" si="6"/>
        <v>15580332.333333334</v>
      </c>
      <c r="K125" s="15">
        <v>9</v>
      </c>
    </row>
    <row r="126" spans="2:11" ht="13">
      <c r="B126" s="93">
        <v>38837</v>
      </c>
      <c r="C126" s="16">
        <v>581521428</v>
      </c>
      <c r="D126" s="23">
        <v>38837</v>
      </c>
      <c r="E126" s="18">
        <f t="shared" si="4"/>
        <v>581.52142800000001</v>
      </c>
      <c r="F126" s="16">
        <v>2459</v>
      </c>
      <c r="G126" s="16">
        <v>17573083</v>
      </c>
      <c r="H126" s="16">
        <v>15743948</v>
      </c>
      <c r="I126" s="16">
        <f t="shared" si="6"/>
        <v>2421.5</v>
      </c>
      <c r="J126" s="16">
        <f t="shared" si="6"/>
        <v>15773376.5</v>
      </c>
      <c r="K126" s="15">
        <v>9</v>
      </c>
    </row>
    <row r="127" spans="2:11" ht="13">
      <c r="B127" s="93">
        <v>38868</v>
      </c>
      <c r="C127" s="4">
        <v>587632777</v>
      </c>
      <c r="D127" s="23">
        <v>38868</v>
      </c>
      <c r="E127" s="18">
        <f t="shared" si="4"/>
        <v>587.63277700000003</v>
      </c>
      <c r="F127" s="4">
        <v>3333</v>
      </c>
      <c r="G127" s="4">
        <v>26330810</v>
      </c>
      <c r="H127" s="4">
        <v>25306591</v>
      </c>
      <c r="I127" s="16">
        <f t="shared" si="6"/>
        <v>2543</v>
      </c>
      <c r="J127" s="16">
        <f t="shared" si="6"/>
        <v>16720955.083333334</v>
      </c>
      <c r="K127" s="15">
        <v>9</v>
      </c>
    </row>
    <row r="128" spans="2:11" ht="13">
      <c r="B128" s="93">
        <v>38898</v>
      </c>
      <c r="C128" s="16">
        <v>556625039</v>
      </c>
      <c r="D128" s="23">
        <v>38898</v>
      </c>
      <c r="E128" s="18">
        <f t="shared" si="4"/>
        <v>556.62503900000002</v>
      </c>
      <c r="F128" s="16">
        <v>2315</v>
      </c>
      <c r="G128" s="16">
        <v>14020180</v>
      </c>
      <c r="H128" s="5">
        <v>18691542</v>
      </c>
      <c r="I128" s="16">
        <f t="shared" ref="I128:I136" si="7">SUM(F117:F128)/12</f>
        <v>2533.75</v>
      </c>
      <c r="J128" s="16">
        <f t="shared" ref="J128:J136" si="8">SUM(G117:G128)/12</f>
        <v>16847582.25</v>
      </c>
      <c r="K128" s="15">
        <v>10</v>
      </c>
    </row>
    <row r="129" spans="1:11" ht="13">
      <c r="B129" s="93">
        <v>38929</v>
      </c>
      <c r="C129" s="16">
        <v>557403721</v>
      </c>
      <c r="D129" s="23">
        <v>38929</v>
      </c>
      <c r="E129" s="18">
        <f t="shared" si="4"/>
        <v>557.40372100000002</v>
      </c>
      <c r="F129" s="5">
        <v>1514</v>
      </c>
      <c r="G129" s="5">
        <v>9523067</v>
      </c>
      <c r="H129" s="16">
        <v>12104320</v>
      </c>
      <c r="I129" s="16">
        <f t="shared" si="7"/>
        <v>2476</v>
      </c>
      <c r="J129" s="16">
        <f t="shared" si="8"/>
        <v>16964382.416666668</v>
      </c>
      <c r="K129" s="15">
        <v>10</v>
      </c>
    </row>
    <row r="130" spans="1:11" ht="13">
      <c r="B130" s="93">
        <v>38960</v>
      </c>
      <c r="C130" s="16">
        <v>612142019</v>
      </c>
      <c r="D130" s="23">
        <v>38960</v>
      </c>
      <c r="E130" s="18">
        <f t="shared" si="4"/>
        <v>612.142019</v>
      </c>
      <c r="F130" s="4">
        <v>3093</v>
      </c>
      <c r="G130" s="4">
        <v>23217507</v>
      </c>
      <c r="H130" s="4">
        <v>47543220</v>
      </c>
      <c r="I130" s="16">
        <f t="shared" si="7"/>
        <v>2517.8333333333335</v>
      </c>
      <c r="J130" s="16">
        <f t="shared" si="8"/>
        <v>17969129.166666668</v>
      </c>
      <c r="K130" s="15">
        <v>10</v>
      </c>
    </row>
    <row r="131" spans="1:11" ht="13">
      <c r="B131" s="93">
        <v>38990</v>
      </c>
      <c r="C131" s="16">
        <v>595427443</v>
      </c>
      <c r="D131" s="23">
        <v>38990</v>
      </c>
      <c r="E131" s="18">
        <f t="shared" si="4"/>
        <v>595.42744300000004</v>
      </c>
      <c r="F131" s="4">
        <v>1907</v>
      </c>
      <c r="G131" s="4">
        <v>8807776</v>
      </c>
      <c r="H131" s="4">
        <v>15605806</v>
      </c>
      <c r="I131" s="16">
        <f t="shared" si="7"/>
        <v>2434.5</v>
      </c>
      <c r="J131" s="16">
        <f t="shared" si="8"/>
        <v>17400124.083333332</v>
      </c>
      <c r="K131" s="15">
        <v>10</v>
      </c>
    </row>
    <row r="132" spans="1:11" ht="13">
      <c r="B132" s="93">
        <v>39021</v>
      </c>
      <c r="C132" s="5">
        <v>606106653</v>
      </c>
      <c r="D132" s="23">
        <v>39021</v>
      </c>
      <c r="E132" s="18">
        <f t="shared" si="4"/>
        <v>606.10665300000005</v>
      </c>
      <c r="F132" s="16">
        <v>1865</v>
      </c>
      <c r="G132" s="16">
        <v>16784069</v>
      </c>
      <c r="H132" s="16">
        <v>24641771</v>
      </c>
      <c r="I132" s="16">
        <f t="shared" si="7"/>
        <v>2316.9166666666665</v>
      </c>
      <c r="J132" s="16">
        <f t="shared" si="8"/>
        <v>17282005.833333332</v>
      </c>
      <c r="K132" s="15">
        <v>10</v>
      </c>
    </row>
    <row r="133" spans="1:11" ht="13">
      <c r="B133" s="93">
        <v>39051</v>
      </c>
      <c r="C133" s="4">
        <v>809574037</v>
      </c>
      <c r="D133" s="23">
        <v>39051</v>
      </c>
      <c r="E133" s="18">
        <f t="shared" si="4"/>
        <v>809.57403699999998</v>
      </c>
      <c r="F133" s="16">
        <v>4261</v>
      </c>
      <c r="G133" s="16">
        <v>35880144</v>
      </c>
      <c r="H133" s="16">
        <v>30637354</v>
      </c>
      <c r="I133" s="16">
        <f t="shared" si="7"/>
        <v>2435.8333333333335</v>
      </c>
      <c r="J133" s="16">
        <f t="shared" si="8"/>
        <v>18338450.25</v>
      </c>
      <c r="K133" s="15">
        <v>10</v>
      </c>
    </row>
    <row r="134" spans="1:11" ht="13">
      <c r="B134" s="93">
        <v>39082</v>
      </c>
      <c r="C134" s="16">
        <v>885287652</v>
      </c>
      <c r="D134" s="23">
        <v>39082</v>
      </c>
      <c r="E134" s="18">
        <f t="shared" si="4"/>
        <v>885.28765199999998</v>
      </c>
      <c r="F134" s="4">
        <v>4650</v>
      </c>
      <c r="G134" s="4">
        <v>46463657</v>
      </c>
      <c r="H134" s="4">
        <v>34140241</v>
      </c>
      <c r="I134" s="16">
        <f t="shared" si="7"/>
        <v>2641.1666666666665</v>
      </c>
      <c r="J134" s="16">
        <f t="shared" si="8"/>
        <v>20955074.833333332</v>
      </c>
      <c r="K134" s="15">
        <v>10</v>
      </c>
    </row>
    <row r="135" spans="1:11" ht="13">
      <c r="B135" s="93">
        <v>39113</v>
      </c>
      <c r="C135" s="16">
        <v>875372144</v>
      </c>
      <c r="D135" s="23">
        <v>39113</v>
      </c>
      <c r="E135" s="18">
        <f t="shared" si="4"/>
        <v>875.37214400000005</v>
      </c>
      <c r="F135" s="4">
        <v>1865</v>
      </c>
      <c r="G135" s="4">
        <v>16784069</v>
      </c>
      <c r="H135" s="4">
        <v>24641771</v>
      </c>
      <c r="I135" s="16">
        <f t="shared" si="7"/>
        <v>2619.5</v>
      </c>
      <c r="J135" s="16">
        <f t="shared" si="8"/>
        <v>21069659.416666668</v>
      </c>
      <c r="K135" s="15">
        <v>10</v>
      </c>
    </row>
    <row r="136" spans="1:11" ht="13">
      <c r="B136" s="93">
        <v>39141</v>
      </c>
      <c r="C136" s="16">
        <v>872729891</v>
      </c>
      <c r="D136" s="23">
        <v>39141</v>
      </c>
      <c r="E136" s="18">
        <f t="shared" si="4"/>
        <v>872.72989099999995</v>
      </c>
      <c r="F136" s="4">
        <v>4567</v>
      </c>
      <c r="G136" s="4">
        <v>36750382</v>
      </c>
      <c r="H136" s="4">
        <v>38626815</v>
      </c>
      <c r="I136" s="16">
        <f t="shared" si="7"/>
        <v>2844</v>
      </c>
      <c r="J136" s="16">
        <f t="shared" si="8"/>
        <v>22885719.666666668</v>
      </c>
      <c r="K136" s="15">
        <v>10</v>
      </c>
    </row>
    <row r="137" spans="1:11" ht="13">
      <c r="B137" s="93">
        <v>39172</v>
      </c>
      <c r="C137" s="17">
        <f>'Old (keep)'!K7</f>
        <v>909418680</v>
      </c>
      <c r="D137" s="23">
        <v>39172</v>
      </c>
      <c r="E137" s="18">
        <f t="shared" si="4"/>
        <v>909.41867999999999</v>
      </c>
      <c r="F137" s="15">
        <f>'Old (keep)'!C58</f>
        <v>4140</v>
      </c>
      <c r="G137" s="15">
        <f>'Old (keep)'!D58</f>
        <v>34012236</v>
      </c>
      <c r="H137" s="15">
        <f>'Old (keep)'!E58</f>
        <v>28001863</v>
      </c>
      <c r="I137" s="16">
        <f t="shared" ref="I137:I158" si="9">SUM(F126:F137)/12</f>
        <v>2997.4166666666665</v>
      </c>
      <c r="J137" s="16">
        <f t="shared" ref="J137:J158" si="10">SUM(G126:G137)/12</f>
        <v>23845581.666666668</v>
      </c>
      <c r="K137" s="15">
        <v>10</v>
      </c>
    </row>
    <row r="138" spans="1:11" ht="13">
      <c r="B138" s="93">
        <v>39202</v>
      </c>
      <c r="C138" s="17">
        <v>878797737</v>
      </c>
      <c r="D138" s="23">
        <v>39202</v>
      </c>
      <c r="E138" s="18">
        <f t="shared" si="4"/>
        <v>878.79773699999998</v>
      </c>
      <c r="F138" s="17">
        <v>3106</v>
      </c>
      <c r="G138" s="17">
        <v>23296104</v>
      </c>
      <c r="H138" s="17">
        <v>19757964</v>
      </c>
      <c r="I138" s="16">
        <f t="shared" si="9"/>
        <v>3051.3333333333335</v>
      </c>
      <c r="J138" s="16">
        <f t="shared" si="10"/>
        <v>24322500.083333332</v>
      </c>
      <c r="K138" s="15">
        <v>10</v>
      </c>
    </row>
    <row r="139" spans="1:11" ht="13">
      <c r="B139" s="93">
        <v>39233</v>
      </c>
      <c r="C139" s="17">
        <v>739323832</v>
      </c>
      <c r="D139" s="23">
        <v>39233</v>
      </c>
      <c r="E139" s="18">
        <f t="shared" si="4"/>
        <v>739.32383200000004</v>
      </c>
      <c r="F139" s="17">
        <v>2831</v>
      </c>
      <c r="G139" s="17">
        <v>31740053</v>
      </c>
      <c r="H139" s="17">
        <v>24726611</v>
      </c>
      <c r="I139" s="16">
        <f t="shared" si="9"/>
        <v>3009.5</v>
      </c>
      <c r="J139" s="16">
        <f t="shared" si="10"/>
        <v>24773270.333333332</v>
      </c>
      <c r="K139" s="15">
        <v>10</v>
      </c>
    </row>
    <row r="140" spans="1:11" ht="13">
      <c r="B140" s="93">
        <v>39262</v>
      </c>
      <c r="C140" s="17" t="e">
        <f ca="1">VLOOKUP($B140,PDF,6,TRUE)</f>
        <v>#REF!</v>
      </c>
      <c r="D140" s="23">
        <v>39262</v>
      </c>
      <c r="E140" s="18" t="e">
        <f ca="1">C140/1000000</f>
        <v>#REF!</v>
      </c>
      <c r="F140" s="16" t="e">
        <f ca="1">VLOOKUP($B140,PDF,3,TRUE)</f>
        <v>#REF!</v>
      </c>
      <c r="G140" s="16" t="e">
        <f ca="1">VLOOKUP($B140,PDF,4,TRUE)</f>
        <v>#REF!</v>
      </c>
      <c r="H140" s="16" t="e">
        <f ca="1">VLOOKUP($B140,PDF,5,TRUE)</f>
        <v>#REF!</v>
      </c>
      <c r="I140" s="16" t="e">
        <f t="shared" ca="1" si="9"/>
        <v>#REF!</v>
      </c>
      <c r="J140" s="16" t="e">
        <f t="shared" ca="1" si="10"/>
        <v>#REF!</v>
      </c>
      <c r="K140" s="16" t="e">
        <f ca="1">VLOOKUP($B140,PDF,2,TRUE)</f>
        <v>#REF!</v>
      </c>
    </row>
    <row r="141" spans="1:11" ht="13">
      <c r="A141" s="47" t="s">
        <v>11</v>
      </c>
      <c r="B141" s="93">
        <v>39294</v>
      </c>
      <c r="C141" s="17" t="e">
        <f ca="1">VLOOKUP($B141,PDF,6,TRUE)</f>
        <v>#REF!</v>
      </c>
      <c r="D141" s="23">
        <v>39294</v>
      </c>
      <c r="E141" s="18" t="e">
        <f ca="1">C141/1000000</f>
        <v>#REF!</v>
      </c>
      <c r="F141" s="16" t="e">
        <f ca="1">VLOOKUP($B141,PDF,3,TRUE)</f>
        <v>#REF!</v>
      </c>
      <c r="G141" s="16" t="e">
        <f ca="1">VLOOKUP($B141,PDF,4,TRUE)</f>
        <v>#REF!</v>
      </c>
      <c r="H141" s="16" t="e">
        <f ca="1">VLOOKUP($B141,PDF,5,TRUE)</f>
        <v>#REF!</v>
      </c>
      <c r="I141" s="16" t="e">
        <f t="shared" ca="1" si="9"/>
        <v>#REF!</v>
      </c>
      <c r="J141" s="16" t="e">
        <f t="shared" ca="1" si="10"/>
        <v>#REF!</v>
      </c>
      <c r="K141" s="16" t="e">
        <f ca="1">VLOOKUP($B141,PDF,2,TRUE)</f>
        <v>#REF!</v>
      </c>
    </row>
    <row r="142" spans="1:11" ht="13">
      <c r="A142" s="47" t="s">
        <v>7</v>
      </c>
      <c r="B142" s="93">
        <v>39325</v>
      </c>
      <c r="C142" s="17" t="e">
        <f t="shared" ref="C142:C158" ca="1" si="11">IF(OR(VLOOKUP($B142,PDF,6,TRUE)=C141,C141=""),"",VLOOKUP($B142,PDF,6,TRUE))</f>
        <v>#REF!</v>
      </c>
      <c r="D142" s="23">
        <v>39325</v>
      </c>
      <c r="E142" s="18" t="e">
        <f ca="1">IF($C142="","",C142/1000000)</f>
        <v>#REF!</v>
      </c>
      <c r="F142" s="16" t="e">
        <f t="shared" ref="F142:F268" ca="1" si="12">IF($C142="","",VLOOKUP($B142,PDF,3,TRUE))</f>
        <v>#REF!</v>
      </c>
      <c r="G142" s="16" t="e">
        <f t="shared" ref="G142:G268" ca="1" si="13">IF($C142="","",VLOOKUP($B142,PDF,4,TRUE))</f>
        <v>#REF!</v>
      </c>
      <c r="H142" s="16" t="e">
        <f t="shared" ref="H142:H268" ca="1" si="14">IF($C142="","",VLOOKUP($B142,PDF,5,TRUE))</f>
        <v>#REF!</v>
      </c>
      <c r="I142" s="16" t="e">
        <f t="shared" ca="1" si="9"/>
        <v>#REF!</v>
      </c>
      <c r="J142" s="16" t="e">
        <f t="shared" ca="1" si="10"/>
        <v>#REF!</v>
      </c>
      <c r="K142" s="16" t="e">
        <f t="shared" ref="K142:K205" ca="1" si="15">IF($C142="","",VLOOKUP($B142,PDF,2,TRUE))</f>
        <v>#REF!</v>
      </c>
    </row>
    <row r="143" spans="1:11" ht="13">
      <c r="A143" s="47" t="s">
        <v>8</v>
      </c>
      <c r="B143" s="93">
        <v>39353</v>
      </c>
      <c r="C143" s="17" t="e">
        <f t="shared" ca="1" si="11"/>
        <v>#REF!</v>
      </c>
      <c r="D143" s="23">
        <v>39353</v>
      </c>
      <c r="E143" s="18" t="e">
        <f t="shared" ref="E143:E158" ca="1" si="16">IF($C143="","",C143/1000000)</f>
        <v>#REF!</v>
      </c>
      <c r="F143" s="16" t="e">
        <f t="shared" ca="1" si="12"/>
        <v>#REF!</v>
      </c>
      <c r="G143" s="16" t="e">
        <f t="shared" ca="1" si="13"/>
        <v>#REF!</v>
      </c>
      <c r="H143" s="16" t="e">
        <f t="shared" ca="1" si="14"/>
        <v>#REF!</v>
      </c>
      <c r="I143" s="16" t="e">
        <f t="shared" ca="1" si="9"/>
        <v>#REF!</v>
      </c>
      <c r="J143" s="16" t="e">
        <f t="shared" ca="1" si="10"/>
        <v>#REF!</v>
      </c>
      <c r="K143" s="16" t="e">
        <f t="shared" ca="1" si="15"/>
        <v>#REF!</v>
      </c>
    </row>
    <row r="144" spans="1:11" ht="13">
      <c r="A144" s="47" t="s">
        <v>9</v>
      </c>
      <c r="B144" s="93">
        <v>39386</v>
      </c>
      <c r="C144" s="17" t="e">
        <f t="shared" ca="1" si="11"/>
        <v>#REF!</v>
      </c>
      <c r="D144" s="23">
        <v>39386</v>
      </c>
      <c r="E144" s="18" t="e">
        <f t="shared" ca="1" si="16"/>
        <v>#REF!</v>
      </c>
      <c r="F144" s="16" t="e">
        <f t="shared" ca="1" si="12"/>
        <v>#REF!</v>
      </c>
      <c r="G144" s="16" t="e">
        <f t="shared" ca="1" si="13"/>
        <v>#REF!</v>
      </c>
      <c r="H144" s="16" t="e">
        <f t="shared" ca="1" si="14"/>
        <v>#REF!</v>
      </c>
      <c r="I144" s="16" t="e">
        <f t="shared" ca="1" si="9"/>
        <v>#REF!</v>
      </c>
      <c r="J144" s="16" t="e">
        <f t="shared" ca="1" si="10"/>
        <v>#REF!</v>
      </c>
      <c r="K144" s="16" t="e">
        <f t="shared" ca="1" si="15"/>
        <v>#REF!</v>
      </c>
    </row>
    <row r="145" spans="1:11" ht="13">
      <c r="A145" s="47" t="s">
        <v>10</v>
      </c>
      <c r="B145" s="93">
        <v>39416</v>
      </c>
      <c r="C145" s="17" t="e">
        <f t="shared" ca="1" si="11"/>
        <v>#REF!</v>
      </c>
      <c r="D145" s="23">
        <v>39416</v>
      </c>
      <c r="E145" s="18" t="e">
        <f t="shared" ca="1" si="16"/>
        <v>#REF!</v>
      </c>
      <c r="F145" s="16" t="e">
        <f t="shared" ca="1" si="12"/>
        <v>#REF!</v>
      </c>
      <c r="G145" s="16" t="e">
        <f t="shared" ca="1" si="13"/>
        <v>#REF!</v>
      </c>
      <c r="H145" s="16" t="e">
        <f t="shared" ca="1" si="14"/>
        <v>#REF!</v>
      </c>
      <c r="I145" s="16" t="e">
        <f t="shared" ca="1" si="9"/>
        <v>#REF!</v>
      </c>
      <c r="J145" s="16" t="e">
        <f t="shared" ca="1" si="10"/>
        <v>#REF!</v>
      </c>
      <c r="K145" s="16" t="e">
        <f t="shared" ca="1" si="15"/>
        <v>#REF!</v>
      </c>
    </row>
    <row r="146" spans="1:11" ht="13">
      <c r="B146" s="93">
        <v>39447</v>
      </c>
      <c r="C146" s="17" t="e">
        <f t="shared" ca="1" si="11"/>
        <v>#REF!</v>
      </c>
      <c r="D146" s="23">
        <v>39447</v>
      </c>
      <c r="E146" s="18" t="e">
        <f t="shared" ca="1" si="16"/>
        <v>#REF!</v>
      </c>
      <c r="F146" s="16" t="e">
        <f t="shared" ca="1" si="12"/>
        <v>#REF!</v>
      </c>
      <c r="G146" s="16" t="e">
        <f t="shared" ca="1" si="13"/>
        <v>#REF!</v>
      </c>
      <c r="H146" s="16" t="e">
        <f t="shared" ca="1" si="14"/>
        <v>#REF!</v>
      </c>
      <c r="I146" s="16" t="e">
        <f t="shared" ca="1" si="9"/>
        <v>#REF!</v>
      </c>
      <c r="J146" s="16" t="e">
        <f t="shared" ca="1" si="10"/>
        <v>#REF!</v>
      </c>
      <c r="K146" s="16" t="e">
        <f t="shared" ca="1" si="15"/>
        <v>#REF!</v>
      </c>
    </row>
    <row r="147" spans="1:11" ht="13">
      <c r="B147" s="93">
        <v>39478</v>
      </c>
      <c r="C147" s="17" t="e">
        <f t="shared" ca="1" si="11"/>
        <v>#REF!</v>
      </c>
      <c r="D147" s="23">
        <v>39478</v>
      </c>
      <c r="E147" s="18" t="e">
        <f t="shared" ca="1" si="16"/>
        <v>#REF!</v>
      </c>
      <c r="F147" s="16" t="e">
        <f t="shared" ca="1" si="12"/>
        <v>#REF!</v>
      </c>
      <c r="G147" s="16" t="e">
        <f t="shared" ca="1" si="13"/>
        <v>#REF!</v>
      </c>
      <c r="H147" s="16" t="e">
        <f t="shared" ca="1" si="14"/>
        <v>#REF!</v>
      </c>
      <c r="I147" s="16" t="e">
        <f t="shared" ca="1" si="9"/>
        <v>#REF!</v>
      </c>
      <c r="J147" s="16" t="e">
        <f t="shared" ca="1" si="10"/>
        <v>#REF!</v>
      </c>
      <c r="K147" s="16" t="e">
        <f t="shared" ca="1" si="15"/>
        <v>#REF!</v>
      </c>
    </row>
    <row r="148" spans="1:11" ht="13">
      <c r="B148" s="93">
        <v>39507</v>
      </c>
      <c r="C148" s="17" t="e">
        <f t="shared" ca="1" si="11"/>
        <v>#REF!</v>
      </c>
      <c r="D148" s="23">
        <v>39507</v>
      </c>
      <c r="E148" s="18" t="e">
        <f t="shared" ca="1" si="16"/>
        <v>#REF!</v>
      </c>
      <c r="F148" s="16" t="e">
        <f t="shared" ca="1" si="12"/>
        <v>#REF!</v>
      </c>
      <c r="G148" s="16" t="e">
        <f t="shared" ca="1" si="13"/>
        <v>#REF!</v>
      </c>
      <c r="H148" s="16" t="e">
        <f t="shared" ca="1" si="14"/>
        <v>#REF!</v>
      </c>
      <c r="I148" s="16" t="e">
        <f t="shared" ca="1" si="9"/>
        <v>#REF!</v>
      </c>
      <c r="J148" s="16" t="e">
        <f t="shared" ca="1" si="10"/>
        <v>#REF!</v>
      </c>
      <c r="K148" s="16" t="e">
        <f t="shared" ca="1" si="15"/>
        <v>#REF!</v>
      </c>
    </row>
    <row r="149" spans="1:11" ht="13">
      <c r="B149" s="93">
        <v>39538</v>
      </c>
      <c r="C149" s="17" t="e">
        <f t="shared" ca="1" si="11"/>
        <v>#REF!</v>
      </c>
      <c r="D149" s="23">
        <v>39538</v>
      </c>
      <c r="E149" s="18" t="e">
        <f t="shared" ca="1" si="16"/>
        <v>#REF!</v>
      </c>
      <c r="F149" s="16" t="e">
        <f t="shared" ca="1" si="12"/>
        <v>#REF!</v>
      </c>
      <c r="G149" s="16" t="e">
        <f t="shared" ca="1" si="13"/>
        <v>#REF!</v>
      </c>
      <c r="H149" s="16" t="e">
        <f t="shared" ca="1" si="14"/>
        <v>#REF!</v>
      </c>
      <c r="I149" s="16" t="e">
        <f t="shared" ca="1" si="9"/>
        <v>#REF!</v>
      </c>
      <c r="J149" s="16" t="e">
        <f t="shared" ca="1" si="10"/>
        <v>#REF!</v>
      </c>
      <c r="K149" s="16" t="e">
        <f t="shared" ca="1" si="15"/>
        <v>#REF!</v>
      </c>
    </row>
    <row r="150" spans="1:11" ht="13">
      <c r="B150" s="93">
        <v>39568</v>
      </c>
      <c r="C150" s="17" t="e">
        <f t="shared" ca="1" si="11"/>
        <v>#REF!</v>
      </c>
      <c r="D150" s="23">
        <v>39568</v>
      </c>
      <c r="E150" s="18" t="e">
        <f t="shared" ca="1" si="16"/>
        <v>#REF!</v>
      </c>
      <c r="F150" s="16" t="e">
        <f t="shared" ca="1" si="12"/>
        <v>#REF!</v>
      </c>
      <c r="G150" s="16" t="e">
        <f t="shared" ca="1" si="13"/>
        <v>#REF!</v>
      </c>
      <c r="H150" s="16" t="e">
        <f t="shared" ca="1" si="14"/>
        <v>#REF!</v>
      </c>
      <c r="I150" s="16" t="e">
        <f t="shared" ca="1" si="9"/>
        <v>#REF!</v>
      </c>
      <c r="J150" s="16" t="e">
        <f t="shared" ca="1" si="10"/>
        <v>#REF!</v>
      </c>
      <c r="K150" s="16" t="e">
        <f t="shared" ca="1" si="15"/>
        <v>#REF!</v>
      </c>
    </row>
    <row r="151" spans="1:11" ht="13">
      <c r="B151" s="93">
        <v>39598</v>
      </c>
      <c r="C151" s="17" t="e">
        <f t="shared" ca="1" si="11"/>
        <v>#REF!</v>
      </c>
      <c r="D151" s="23">
        <v>39598</v>
      </c>
      <c r="E151" s="18" t="e">
        <f t="shared" ca="1" si="16"/>
        <v>#REF!</v>
      </c>
      <c r="F151" s="16" t="e">
        <f t="shared" ca="1" si="12"/>
        <v>#REF!</v>
      </c>
      <c r="G151" s="16" t="e">
        <f t="shared" ca="1" si="13"/>
        <v>#REF!</v>
      </c>
      <c r="H151" s="16" t="e">
        <f t="shared" ca="1" si="14"/>
        <v>#REF!</v>
      </c>
      <c r="I151" s="16" t="e">
        <f t="shared" ca="1" si="9"/>
        <v>#REF!</v>
      </c>
      <c r="J151" s="16" t="e">
        <f t="shared" ca="1" si="10"/>
        <v>#REF!</v>
      </c>
      <c r="K151" s="16" t="e">
        <f t="shared" ca="1" si="15"/>
        <v>#REF!</v>
      </c>
    </row>
    <row r="152" spans="1:11" ht="13">
      <c r="B152" s="93">
        <v>39629</v>
      </c>
      <c r="C152" s="17" t="e">
        <f t="shared" ca="1" si="11"/>
        <v>#REF!</v>
      </c>
      <c r="D152" s="23">
        <v>39629</v>
      </c>
      <c r="E152" s="18" t="e">
        <f t="shared" ca="1" si="16"/>
        <v>#REF!</v>
      </c>
      <c r="F152" s="16" t="e">
        <f t="shared" ca="1" si="12"/>
        <v>#REF!</v>
      </c>
      <c r="G152" s="16" t="e">
        <f t="shared" ca="1" si="13"/>
        <v>#REF!</v>
      </c>
      <c r="H152" s="16" t="e">
        <f t="shared" ca="1" si="14"/>
        <v>#REF!</v>
      </c>
      <c r="I152" s="16" t="e">
        <f t="shared" ca="1" si="9"/>
        <v>#REF!</v>
      </c>
      <c r="J152" s="16" t="e">
        <f t="shared" ca="1" si="10"/>
        <v>#REF!</v>
      </c>
      <c r="K152" s="16" t="e">
        <f t="shared" ca="1" si="15"/>
        <v>#REF!</v>
      </c>
    </row>
    <row r="153" spans="1:11" ht="13">
      <c r="B153" s="93">
        <v>39660</v>
      </c>
      <c r="C153" s="17" t="e">
        <f t="shared" ca="1" si="11"/>
        <v>#REF!</v>
      </c>
      <c r="D153" s="23">
        <v>39660</v>
      </c>
      <c r="E153" s="18" t="e">
        <f t="shared" ca="1" si="16"/>
        <v>#REF!</v>
      </c>
      <c r="F153" s="16" t="e">
        <f t="shared" ca="1" si="12"/>
        <v>#REF!</v>
      </c>
      <c r="G153" s="16" t="e">
        <f t="shared" ca="1" si="13"/>
        <v>#REF!</v>
      </c>
      <c r="H153" s="16" t="e">
        <f t="shared" ca="1" si="14"/>
        <v>#REF!</v>
      </c>
      <c r="I153" s="16" t="e">
        <f t="shared" ca="1" si="9"/>
        <v>#REF!</v>
      </c>
      <c r="J153" s="16" t="e">
        <f t="shared" ca="1" si="10"/>
        <v>#REF!</v>
      </c>
      <c r="K153" s="16" t="e">
        <f t="shared" ca="1" si="15"/>
        <v>#REF!</v>
      </c>
    </row>
    <row r="154" spans="1:11" ht="13">
      <c r="B154" s="93">
        <v>39689</v>
      </c>
      <c r="C154" s="17" t="e">
        <f t="shared" ca="1" si="11"/>
        <v>#REF!</v>
      </c>
      <c r="D154" s="23">
        <v>39689</v>
      </c>
      <c r="E154" s="18" t="e">
        <f t="shared" ca="1" si="16"/>
        <v>#REF!</v>
      </c>
      <c r="F154" s="16" t="e">
        <f t="shared" ca="1" si="12"/>
        <v>#REF!</v>
      </c>
      <c r="G154" s="16" t="e">
        <f t="shared" ca="1" si="13"/>
        <v>#REF!</v>
      </c>
      <c r="H154" s="16" t="e">
        <f t="shared" ca="1" si="14"/>
        <v>#REF!</v>
      </c>
      <c r="I154" s="16" t="e">
        <f t="shared" ca="1" si="9"/>
        <v>#REF!</v>
      </c>
      <c r="J154" s="16" t="e">
        <f t="shared" ca="1" si="10"/>
        <v>#REF!</v>
      </c>
      <c r="K154" s="16" t="e">
        <f t="shared" ca="1" si="15"/>
        <v>#REF!</v>
      </c>
    </row>
    <row r="155" spans="1:11" ht="13">
      <c r="B155" s="93">
        <v>39721</v>
      </c>
      <c r="C155" s="17" t="e">
        <f t="shared" ca="1" si="11"/>
        <v>#REF!</v>
      </c>
      <c r="D155" s="23">
        <v>39721</v>
      </c>
      <c r="E155" s="18" t="e">
        <f t="shared" ca="1" si="16"/>
        <v>#REF!</v>
      </c>
      <c r="F155" s="16" t="e">
        <f t="shared" ca="1" si="12"/>
        <v>#REF!</v>
      </c>
      <c r="G155" s="16" t="e">
        <f t="shared" ca="1" si="13"/>
        <v>#REF!</v>
      </c>
      <c r="H155" s="16" t="e">
        <f t="shared" ca="1" si="14"/>
        <v>#REF!</v>
      </c>
      <c r="I155" s="16" t="e">
        <f t="shared" ca="1" si="9"/>
        <v>#REF!</v>
      </c>
      <c r="J155" s="16" t="e">
        <f t="shared" ca="1" si="10"/>
        <v>#REF!</v>
      </c>
      <c r="K155" s="16" t="e">
        <f t="shared" ca="1" si="15"/>
        <v>#REF!</v>
      </c>
    </row>
    <row r="156" spans="1:11" ht="13">
      <c r="B156" s="93">
        <v>39752</v>
      </c>
      <c r="C156" s="17" t="e">
        <f t="shared" ca="1" si="11"/>
        <v>#REF!</v>
      </c>
      <c r="D156" s="23">
        <v>39752</v>
      </c>
      <c r="E156" s="18" t="e">
        <f t="shared" ca="1" si="16"/>
        <v>#REF!</v>
      </c>
      <c r="F156" s="16" t="e">
        <f t="shared" ca="1" si="12"/>
        <v>#REF!</v>
      </c>
      <c r="G156" s="16" t="e">
        <f t="shared" ca="1" si="13"/>
        <v>#REF!</v>
      </c>
      <c r="H156" s="16" t="e">
        <f t="shared" ca="1" si="14"/>
        <v>#REF!</v>
      </c>
      <c r="I156" s="16" t="e">
        <f t="shared" ca="1" si="9"/>
        <v>#REF!</v>
      </c>
      <c r="J156" s="16" t="e">
        <f t="shared" ca="1" si="10"/>
        <v>#REF!</v>
      </c>
      <c r="K156" s="16" t="e">
        <f t="shared" ca="1" si="15"/>
        <v>#REF!</v>
      </c>
    </row>
    <row r="157" spans="1:11" ht="13">
      <c r="B157" s="93">
        <v>39780</v>
      </c>
      <c r="C157" s="17" t="e">
        <f t="shared" ca="1" si="11"/>
        <v>#REF!</v>
      </c>
      <c r="D157" s="23">
        <v>39780</v>
      </c>
      <c r="E157" s="18" t="e">
        <f t="shared" ca="1" si="16"/>
        <v>#REF!</v>
      </c>
      <c r="F157" s="16" t="e">
        <f t="shared" ca="1" si="12"/>
        <v>#REF!</v>
      </c>
      <c r="G157" s="16" t="e">
        <f t="shared" ca="1" si="13"/>
        <v>#REF!</v>
      </c>
      <c r="H157" s="16" t="e">
        <f t="shared" ca="1" si="14"/>
        <v>#REF!</v>
      </c>
      <c r="I157" s="16" t="e">
        <f t="shared" ca="1" si="9"/>
        <v>#REF!</v>
      </c>
      <c r="J157" s="16" t="e">
        <f t="shared" ca="1" si="10"/>
        <v>#REF!</v>
      </c>
      <c r="K157" s="16" t="e">
        <f t="shared" ca="1" si="15"/>
        <v>#REF!</v>
      </c>
    </row>
    <row r="158" spans="1:11" ht="13">
      <c r="B158" s="93">
        <v>39813</v>
      </c>
      <c r="C158" s="17" t="e">
        <f t="shared" ca="1" si="11"/>
        <v>#REF!</v>
      </c>
      <c r="D158" s="23">
        <v>39813</v>
      </c>
      <c r="E158" s="18" t="e">
        <f t="shared" ca="1" si="16"/>
        <v>#REF!</v>
      </c>
      <c r="F158" s="16" t="e">
        <f t="shared" ca="1" si="12"/>
        <v>#REF!</v>
      </c>
      <c r="G158" s="16" t="e">
        <f t="shared" ca="1" si="13"/>
        <v>#REF!</v>
      </c>
      <c r="H158" s="16" t="e">
        <f t="shared" ca="1" si="14"/>
        <v>#REF!</v>
      </c>
      <c r="I158" s="16" t="e">
        <f t="shared" ca="1" si="9"/>
        <v>#REF!</v>
      </c>
      <c r="J158" s="16" t="e">
        <f t="shared" ca="1" si="10"/>
        <v>#REF!</v>
      </c>
      <c r="K158" s="16" t="e">
        <f t="shared" ca="1" si="15"/>
        <v>#REF!</v>
      </c>
    </row>
    <row r="159" spans="1:11" ht="13">
      <c r="B159" s="93">
        <v>39843</v>
      </c>
      <c r="C159" s="17" t="e">
        <f t="shared" ref="C159:C178" ca="1" si="17">IF(OR(VLOOKUP($B159,PDF,6,TRUE)=C158,C158=""),"",VLOOKUP($B159,PDF,6,TRUE))</f>
        <v>#REF!</v>
      </c>
      <c r="D159" s="23">
        <v>39843</v>
      </c>
      <c r="E159" s="18" t="e">
        <f t="shared" ref="E159:E164" ca="1" si="18">IF($C159="","",C159/1000000)</f>
        <v>#REF!</v>
      </c>
      <c r="F159" s="16" t="e">
        <f t="shared" ca="1" si="12"/>
        <v>#REF!</v>
      </c>
      <c r="G159" s="16" t="e">
        <f t="shared" ca="1" si="13"/>
        <v>#REF!</v>
      </c>
      <c r="H159" s="16" t="e">
        <f t="shared" ca="1" si="14"/>
        <v>#REF!</v>
      </c>
      <c r="I159" s="16" t="e">
        <f t="shared" ref="I159:J161" ca="1" si="19">SUM(F148:F159)/12</f>
        <v>#REF!</v>
      </c>
      <c r="J159" s="16" t="e">
        <f t="shared" ca="1" si="19"/>
        <v>#REF!</v>
      </c>
      <c r="K159" s="16" t="e">
        <f t="shared" ca="1" si="15"/>
        <v>#REF!</v>
      </c>
    </row>
    <row r="160" spans="1:11" ht="13">
      <c r="B160" s="93">
        <v>39871</v>
      </c>
      <c r="C160" s="17" t="e">
        <f t="shared" ca="1" si="17"/>
        <v>#REF!</v>
      </c>
      <c r="D160" s="23">
        <v>39871</v>
      </c>
      <c r="E160" s="18" t="e">
        <f t="shared" ca="1" si="18"/>
        <v>#REF!</v>
      </c>
      <c r="F160" s="16" t="e">
        <f t="shared" ca="1" si="12"/>
        <v>#REF!</v>
      </c>
      <c r="G160" s="16" t="e">
        <f t="shared" ca="1" si="13"/>
        <v>#REF!</v>
      </c>
      <c r="H160" s="16" t="e">
        <f t="shared" ca="1" si="14"/>
        <v>#REF!</v>
      </c>
      <c r="I160" s="16" t="e">
        <f t="shared" ca="1" si="19"/>
        <v>#REF!</v>
      </c>
      <c r="J160" s="16" t="e">
        <f t="shared" ca="1" si="19"/>
        <v>#REF!</v>
      </c>
      <c r="K160" s="16" t="e">
        <f t="shared" ca="1" si="15"/>
        <v>#REF!</v>
      </c>
    </row>
    <row r="161" spans="2:11" ht="13">
      <c r="B161" s="93">
        <v>39903</v>
      </c>
      <c r="C161" s="17" t="e">
        <f t="shared" ca="1" si="17"/>
        <v>#REF!</v>
      </c>
      <c r="D161" s="23">
        <v>39903</v>
      </c>
      <c r="E161" s="18" t="e">
        <f t="shared" ca="1" si="18"/>
        <v>#REF!</v>
      </c>
      <c r="F161" s="16" t="e">
        <f t="shared" ca="1" si="12"/>
        <v>#REF!</v>
      </c>
      <c r="G161" s="16" t="e">
        <f t="shared" ca="1" si="13"/>
        <v>#REF!</v>
      </c>
      <c r="H161" s="16" t="e">
        <f t="shared" ca="1" si="14"/>
        <v>#REF!</v>
      </c>
      <c r="I161" s="16" t="e">
        <f t="shared" ca="1" si="19"/>
        <v>#REF!</v>
      </c>
      <c r="J161" s="16" t="e">
        <f t="shared" ca="1" si="19"/>
        <v>#REF!</v>
      </c>
      <c r="K161" s="16" t="e">
        <f t="shared" ca="1" si="15"/>
        <v>#REF!</v>
      </c>
    </row>
    <row r="162" spans="2:11" ht="13">
      <c r="B162" s="93">
        <v>39933</v>
      </c>
      <c r="C162" s="17" t="e">
        <f t="shared" ca="1" si="17"/>
        <v>#REF!</v>
      </c>
      <c r="D162" s="56">
        <v>39933</v>
      </c>
      <c r="E162" s="18" t="e">
        <f t="shared" ca="1" si="18"/>
        <v>#REF!</v>
      </c>
      <c r="F162" s="16" t="e">
        <f t="shared" ca="1" si="12"/>
        <v>#REF!</v>
      </c>
      <c r="G162" s="16" t="e">
        <f t="shared" ca="1" si="13"/>
        <v>#REF!</v>
      </c>
      <c r="H162" s="16" t="e">
        <f t="shared" ca="1" si="14"/>
        <v>#REF!</v>
      </c>
      <c r="I162" s="16" t="e">
        <f t="shared" ref="I162:J164" ca="1" si="20">SUM(F151:F162)/12</f>
        <v>#REF!</v>
      </c>
      <c r="J162" s="16" t="e">
        <f t="shared" ca="1" si="20"/>
        <v>#REF!</v>
      </c>
      <c r="K162" s="16" t="e">
        <f t="shared" ca="1" si="15"/>
        <v>#REF!</v>
      </c>
    </row>
    <row r="163" spans="2:11" ht="13">
      <c r="B163" s="93">
        <v>39962</v>
      </c>
      <c r="C163" s="17" t="e">
        <f t="shared" ca="1" si="17"/>
        <v>#REF!</v>
      </c>
      <c r="D163" s="56">
        <v>39962</v>
      </c>
      <c r="E163" s="18" t="e">
        <f t="shared" ca="1" si="18"/>
        <v>#REF!</v>
      </c>
      <c r="F163" s="16" t="e">
        <f t="shared" ca="1" si="12"/>
        <v>#REF!</v>
      </c>
      <c r="G163" s="16" t="e">
        <f t="shared" ca="1" si="13"/>
        <v>#REF!</v>
      </c>
      <c r="H163" s="16" t="e">
        <f t="shared" ca="1" si="14"/>
        <v>#REF!</v>
      </c>
      <c r="I163" s="16" t="e">
        <f t="shared" ca="1" si="20"/>
        <v>#REF!</v>
      </c>
      <c r="J163" s="16" t="e">
        <f t="shared" ca="1" si="20"/>
        <v>#REF!</v>
      </c>
      <c r="K163" s="16" t="e">
        <f t="shared" ca="1" si="15"/>
        <v>#REF!</v>
      </c>
    </row>
    <row r="164" spans="2:11" ht="13">
      <c r="B164" s="93">
        <v>39994</v>
      </c>
      <c r="C164" s="17" t="e">
        <f t="shared" ca="1" si="17"/>
        <v>#REF!</v>
      </c>
      <c r="D164" s="56">
        <v>39994</v>
      </c>
      <c r="E164" s="18" t="e">
        <f t="shared" ca="1" si="18"/>
        <v>#REF!</v>
      </c>
      <c r="F164" s="16" t="e">
        <f t="shared" ca="1" si="12"/>
        <v>#REF!</v>
      </c>
      <c r="G164" s="16" t="e">
        <f t="shared" ca="1" si="13"/>
        <v>#REF!</v>
      </c>
      <c r="H164" s="16" t="e">
        <f t="shared" ca="1" si="14"/>
        <v>#REF!</v>
      </c>
      <c r="I164" s="16" t="e">
        <f t="shared" ca="1" si="20"/>
        <v>#REF!</v>
      </c>
      <c r="J164" s="16" t="e">
        <f t="shared" ca="1" si="20"/>
        <v>#REF!</v>
      </c>
      <c r="K164" s="16" t="e">
        <f t="shared" ca="1" si="15"/>
        <v>#REF!</v>
      </c>
    </row>
    <row r="165" spans="2:11" ht="13">
      <c r="B165" s="93">
        <v>40025</v>
      </c>
      <c r="C165" s="17" t="e">
        <f t="shared" ca="1" si="17"/>
        <v>#REF!</v>
      </c>
      <c r="D165" s="23">
        <v>40025</v>
      </c>
      <c r="E165" s="18" t="e">
        <f t="shared" ref="E165:E170" ca="1" si="21">IF($C165="","",C165/1000000)</f>
        <v>#REF!</v>
      </c>
      <c r="F165" s="16" t="e">
        <f t="shared" ca="1" si="12"/>
        <v>#REF!</v>
      </c>
      <c r="G165" s="16" t="e">
        <f t="shared" ca="1" si="13"/>
        <v>#REF!</v>
      </c>
      <c r="H165" s="16" t="e">
        <f t="shared" ca="1" si="14"/>
        <v>#REF!</v>
      </c>
      <c r="I165" s="16" t="e">
        <f t="shared" ref="I165:J167" ca="1" si="22">SUM(F154:F165)/12</f>
        <v>#REF!</v>
      </c>
      <c r="J165" s="16" t="e">
        <f t="shared" ca="1" si="22"/>
        <v>#REF!</v>
      </c>
      <c r="K165" s="16" t="e">
        <f t="shared" ca="1" si="15"/>
        <v>#REF!</v>
      </c>
    </row>
    <row r="166" spans="2:11" ht="13">
      <c r="B166" s="93">
        <v>40056</v>
      </c>
      <c r="C166" s="17" t="e">
        <f t="shared" ca="1" si="17"/>
        <v>#REF!</v>
      </c>
      <c r="D166" s="23">
        <v>40056</v>
      </c>
      <c r="E166" s="18" t="e">
        <f t="shared" ca="1" si="21"/>
        <v>#REF!</v>
      </c>
      <c r="F166" s="16" t="e">
        <f t="shared" ca="1" si="12"/>
        <v>#REF!</v>
      </c>
      <c r="G166" s="16" t="e">
        <f t="shared" ca="1" si="13"/>
        <v>#REF!</v>
      </c>
      <c r="H166" s="16" t="e">
        <f t="shared" ca="1" si="14"/>
        <v>#REF!</v>
      </c>
      <c r="I166" s="16" t="e">
        <f t="shared" ca="1" si="22"/>
        <v>#REF!</v>
      </c>
      <c r="J166" s="16" t="e">
        <f t="shared" ca="1" si="22"/>
        <v>#REF!</v>
      </c>
      <c r="K166" s="16" t="e">
        <f t="shared" ca="1" si="15"/>
        <v>#REF!</v>
      </c>
    </row>
    <row r="167" spans="2:11" ht="13">
      <c r="B167" s="93">
        <v>40086</v>
      </c>
      <c r="C167" s="17" t="e">
        <f t="shared" ca="1" si="17"/>
        <v>#REF!</v>
      </c>
      <c r="D167" s="23">
        <v>40086</v>
      </c>
      <c r="E167" s="18" t="e">
        <f t="shared" ca="1" si="21"/>
        <v>#REF!</v>
      </c>
      <c r="F167" s="16" t="e">
        <f t="shared" ca="1" si="12"/>
        <v>#REF!</v>
      </c>
      <c r="G167" s="16" t="e">
        <f t="shared" ca="1" si="13"/>
        <v>#REF!</v>
      </c>
      <c r="H167" s="16" t="e">
        <f t="shared" ca="1" si="14"/>
        <v>#REF!</v>
      </c>
      <c r="I167" s="16" t="e">
        <f t="shared" ca="1" si="22"/>
        <v>#REF!</v>
      </c>
      <c r="J167" s="16" t="e">
        <f t="shared" ca="1" si="22"/>
        <v>#REF!</v>
      </c>
      <c r="K167" s="16" t="e">
        <f t="shared" ca="1" si="15"/>
        <v>#REF!</v>
      </c>
    </row>
    <row r="168" spans="2:11" ht="13">
      <c r="B168" s="93">
        <v>40116</v>
      </c>
      <c r="C168" s="17" t="e">
        <f t="shared" ca="1" si="17"/>
        <v>#REF!</v>
      </c>
      <c r="D168" s="23">
        <v>40116</v>
      </c>
      <c r="E168" s="18" t="e">
        <f t="shared" ca="1" si="21"/>
        <v>#REF!</v>
      </c>
      <c r="F168" s="16" t="e">
        <f t="shared" ca="1" si="12"/>
        <v>#REF!</v>
      </c>
      <c r="G168" s="16" t="e">
        <f t="shared" ca="1" si="13"/>
        <v>#REF!</v>
      </c>
      <c r="H168" s="16" t="e">
        <f t="shared" ca="1" si="14"/>
        <v>#REF!</v>
      </c>
      <c r="I168" s="16" t="e">
        <f t="shared" ref="I168:J170" ca="1" si="23">SUM(F157:F168)/12</f>
        <v>#REF!</v>
      </c>
      <c r="J168" s="16" t="e">
        <f t="shared" ca="1" si="23"/>
        <v>#REF!</v>
      </c>
      <c r="K168" s="16" t="e">
        <f t="shared" ca="1" si="15"/>
        <v>#REF!</v>
      </c>
    </row>
    <row r="169" spans="2:11" ht="13">
      <c r="B169" s="93">
        <v>40147</v>
      </c>
      <c r="C169" s="17" t="e">
        <f t="shared" ca="1" si="17"/>
        <v>#REF!</v>
      </c>
      <c r="D169" s="23">
        <v>40147</v>
      </c>
      <c r="E169" s="18" t="e">
        <f t="shared" ca="1" si="21"/>
        <v>#REF!</v>
      </c>
      <c r="F169" s="16" t="e">
        <f t="shared" ca="1" si="12"/>
        <v>#REF!</v>
      </c>
      <c r="G169" s="16" t="e">
        <f t="shared" ca="1" si="13"/>
        <v>#REF!</v>
      </c>
      <c r="H169" s="16" t="e">
        <f t="shared" ca="1" si="14"/>
        <v>#REF!</v>
      </c>
      <c r="I169" s="16" t="e">
        <f t="shared" ca="1" si="23"/>
        <v>#REF!</v>
      </c>
      <c r="J169" s="16" t="e">
        <f t="shared" ca="1" si="23"/>
        <v>#REF!</v>
      </c>
      <c r="K169" s="16" t="e">
        <f t="shared" ca="1" si="15"/>
        <v>#REF!</v>
      </c>
    </row>
    <row r="170" spans="2:11" ht="13">
      <c r="B170" s="93">
        <v>40178</v>
      </c>
      <c r="C170" s="17" t="e">
        <f t="shared" ca="1" si="17"/>
        <v>#REF!</v>
      </c>
      <c r="D170" s="23">
        <v>40178</v>
      </c>
      <c r="E170" s="18" t="e">
        <f t="shared" ca="1" si="21"/>
        <v>#REF!</v>
      </c>
      <c r="F170" s="16" t="e">
        <f t="shared" ca="1" si="12"/>
        <v>#REF!</v>
      </c>
      <c r="G170" s="16" t="e">
        <f t="shared" ca="1" si="13"/>
        <v>#REF!</v>
      </c>
      <c r="H170" s="16" t="e">
        <f t="shared" ca="1" si="14"/>
        <v>#REF!</v>
      </c>
      <c r="I170" s="16" t="e">
        <f t="shared" ca="1" si="23"/>
        <v>#REF!</v>
      </c>
      <c r="J170" s="16" t="e">
        <f t="shared" ca="1" si="23"/>
        <v>#REF!</v>
      </c>
      <c r="K170" s="16" t="e">
        <f t="shared" ca="1" si="15"/>
        <v>#REF!</v>
      </c>
    </row>
    <row r="171" spans="2:11" ht="13">
      <c r="B171" s="93">
        <v>40207</v>
      </c>
      <c r="C171" s="17" t="e">
        <f t="shared" ca="1" si="17"/>
        <v>#REF!</v>
      </c>
      <c r="D171" s="23">
        <v>40207</v>
      </c>
      <c r="E171" s="18" t="e">
        <f t="shared" ref="E171:E176" ca="1" si="24">IF($C171="","",C171/1000000)</f>
        <v>#REF!</v>
      </c>
      <c r="F171" s="16" t="e">
        <f t="shared" ca="1" si="12"/>
        <v>#REF!</v>
      </c>
      <c r="G171" s="16" t="e">
        <f t="shared" ca="1" si="13"/>
        <v>#REF!</v>
      </c>
      <c r="H171" s="16" t="e">
        <f t="shared" ca="1" si="14"/>
        <v>#REF!</v>
      </c>
      <c r="I171" s="16" t="e">
        <f t="shared" ref="I171:J173" ca="1" si="25">SUM(F160:F171)/12</f>
        <v>#REF!</v>
      </c>
      <c r="J171" s="16" t="e">
        <f t="shared" ca="1" si="25"/>
        <v>#REF!</v>
      </c>
      <c r="K171" s="16" t="e">
        <f t="shared" ca="1" si="15"/>
        <v>#REF!</v>
      </c>
    </row>
    <row r="172" spans="2:11" ht="13">
      <c r="B172" s="93">
        <v>40235</v>
      </c>
      <c r="C172" s="17" t="e">
        <f t="shared" ca="1" si="17"/>
        <v>#REF!</v>
      </c>
      <c r="D172" s="23">
        <v>40235</v>
      </c>
      <c r="E172" s="18" t="e">
        <f t="shared" ca="1" si="24"/>
        <v>#REF!</v>
      </c>
      <c r="F172" s="16" t="e">
        <f t="shared" ca="1" si="12"/>
        <v>#REF!</v>
      </c>
      <c r="G172" s="16" t="e">
        <f t="shared" ca="1" si="13"/>
        <v>#REF!</v>
      </c>
      <c r="H172" s="16" t="e">
        <f t="shared" ca="1" si="14"/>
        <v>#REF!</v>
      </c>
      <c r="I172" s="16" t="e">
        <f t="shared" ca="1" si="25"/>
        <v>#REF!</v>
      </c>
      <c r="J172" s="16" t="e">
        <f t="shared" ca="1" si="25"/>
        <v>#REF!</v>
      </c>
      <c r="K172" s="16" t="e">
        <f t="shared" ca="1" si="15"/>
        <v>#REF!</v>
      </c>
    </row>
    <row r="173" spans="2:11" ht="13">
      <c r="B173" s="93">
        <v>40268</v>
      </c>
      <c r="C173" s="17" t="e">
        <f t="shared" ca="1" si="17"/>
        <v>#REF!</v>
      </c>
      <c r="D173" s="23">
        <v>40268</v>
      </c>
      <c r="E173" s="18" t="e">
        <f t="shared" ca="1" si="24"/>
        <v>#REF!</v>
      </c>
      <c r="F173" s="16" t="e">
        <f t="shared" ca="1" si="12"/>
        <v>#REF!</v>
      </c>
      <c r="G173" s="16" t="e">
        <f t="shared" ca="1" si="13"/>
        <v>#REF!</v>
      </c>
      <c r="H173" s="16" t="e">
        <f t="shared" ca="1" si="14"/>
        <v>#REF!</v>
      </c>
      <c r="I173" s="16" t="e">
        <f t="shared" ca="1" si="25"/>
        <v>#REF!</v>
      </c>
      <c r="J173" s="16" t="e">
        <f t="shared" ca="1" si="25"/>
        <v>#REF!</v>
      </c>
      <c r="K173" s="16" t="e">
        <f t="shared" ca="1" si="15"/>
        <v>#REF!</v>
      </c>
    </row>
    <row r="174" spans="2:11" ht="13">
      <c r="B174" s="93">
        <v>40298</v>
      </c>
      <c r="C174" s="17" t="e">
        <f t="shared" ca="1" si="17"/>
        <v>#REF!</v>
      </c>
      <c r="D174" s="23">
        <v>40298</v>
      </c>
      <c r="E174" s="18" t="e">
        <f t="shared" ca="1" si="24"/>
        <v>#REF!</v>
      </c>
      <c r="F174" s="16" t="e">
        <f t="shared" ca="1" si="12"/>
        <v>#REF!</v>
      </c>
      <c r="G174" s="16" t="e">
        <f t="shared" ca="1" si="13"/>
        <v>#REF!</v>
      </c>
      <c r="H174" s="16" t="e">
        <f t="shared" ca="1" si="14"/>
        <v>#REF!</v>
      </c>
      <c r="I174" s="16" t="e">
        <f t="shared" ref="I174:J176" ca="1" si="26">SUM(F163:F174)/12</f>
        <v>#REF!</v>
      </c>
      <c r="J174" s="16" t="e">
        <f t="shared" ca="1" si="26"/>
        <v>#REF!</v>
      </c>
      <c r="K174" s="16" t="e">
        <f t="shared" ca="1" si="15"/>
        <v>#REF!</v>
      </c>
    </row>
    <row r="175" spans="2:11" ht="13">
      <c r="B175" s="93">
        <v>40329</v>
      </c>
      <c r="C175" s="17" t="e">
        <f t="shared" ca="1" si="17"/>
        <v>#REF!</v>
      </c>
      <c r="D175" s="23">
        <v>40329</v>
      </c>
      <c r="E175" s="18" t="e">
        <f t="shared" ca="1" si="24"/>
        <v>#REF!</v>
      </c>
      <c r="F175" s="16" t="e">
        <f t="shared" ca="1" si="12"/>
        <v>#REF!</v>
      </c>
      <c r="G175" s="16" t="e">
        <f t="shared" ca="1" si="13"/>
        <v>#REF!</v>
      </c>
      <c r="H175" s="16" t="e">
        <f t="shared" ca="1" si="14"/>
        <v>#REF!</v>
      </c>
      <c r="I175" s="16" t="e">
        <f t="shared" ca="1" si="26"/>
        <v>#REF!</v>
      </c>
      <c r="J175" s="16" t="e">
        <f t="shared" ca="1" si="26"/>
        <v>#REF!</v>
      </c>
      <c r="K175" s="16" t="e">
        <f t="shared" ca="1" si="15"/>
        <v>#REF!</v>
      </c>
    </row>
    <row r="176" spans="2:11" ht="13">
      <c r="B176" s="93">
        <v>40359</v>
      </c>
      <c r="C176" s="17" t="e">
        <f t="shared" ca="1" si="17"/>
        <v>#REF!</v>
      </c>
      <c r="D176" s="23">
        <v>40359</v>
      </c>
      <c r="E176" s="18" t="e">
        <f t="shared" ca="1" si="24"/>
        <v>#REF!</v>
      </c>
      <c r="F176" s="16" t="e">
        <f t="shared" ca="1" si="12"/>
        <v>#REF!</v>
      </c>
      <c r="G176" s="16" t="e">
        <f t="shared" ca="1" si="13"/>
        <v>#REF!</v>
      </c>
      <c r="H176" s="16" t="e">
        <f t="shared" ca="1" si="14"/>
        <v>#REF!</v>
      </c>
      <c r="I176" s="16" t="e">
        <f t="shared" ca="1" si="26"/>
        <v>#REF!</v>
      </c>
      <c r="J176" s="16" t="e">
        <f t="shared" ca="1" si="26"/>
        <v>#REF!</v>
      </c>
      <c r="K176" s="16" t="e">
        <f t="shared" ca="1" si="15"/>
        <v>#REF!</v>
      </c>
    </row>
    <row r="177" spans="2:11" ht="13">
      <c r="B177" s="93">
        <v>40389</v>
      </c>
      <c r="C177" s="17" t="e">
        <f t="shared" ca="1" si="17"/>
        <v>#REF!</v>
      </c>
      <c r="D177" s="23">
        <v>40389</v>
      </c>
      <c r="E177" s="18" t="e">
        <f t="shared" ref="E177:E182" ca="1" si="27">IF($C177="","",C177/1000000)</f>
        <v>#REF!</v>
      </c>
      <c r="F177" s="16" t="e">
        <f t="shared" ca="1" si="12"/>
        <v>#REF!</v>
      </c>
      <c r="G177" s="16" t="e">
        <f t="shared" ca="1" si="13"/>
        <v>#REF!</v>
      </c>
      <c r="H177" s="16" t="e">
        <f t="shared" ca="1" si="14"/>
        <v>#REF!</v>
      </c>
      <c r="I177" s="16" t="e">
        <f t="shared" ref="I177:J179" ca="1" si="28">SUM(F166:F177)/12</f>
        <v>#REF!</v>
      </c>
      <c r="J177" s="16" t="e">
        <f t="shared" ca="1" si="28"/>
        <v>#REF!</v>
      </c>
      <c r="K177" s="16" t="e">
        <f t="shared" ca="1" si="15"/>
        <v>#REF!</v>
      </c>
    </row>
    <row r="178" spans="2:11" ht="13">
      <c r="B178" s="93">
        <v>40421</v>
      </c>
      <c r="C178" s="17" t="e">
        <f t="shared" ca="1" si="17"/>
        <v>#REF!</v>
      </c>
      <c r="D178" s="23">
        <v>40421</v>
      </c>
      <c r="E178" s="18" t="e">
        <f t="shared" ca="1" si="27"/>
        <v>#REF!</v>
      </c>
      <c r="F178" s="16" t="e">
        <f t="shared" ca="1" si="12"/>
        <v>#REF!</v>
      </c>
      <c r="G178" s="16" t="e">
        <f t="shared" ca="1" si="13"/>
        <v>#REF!</v>
      </c>
      <c r="H178" s="16" t="e">
        <f t="shared" ca="1" si="14"/>
        <v>#REF!</v>
      </c>
      <c r="I178" s="16" t="e">
        <f t="shared" ca="1" si="28"/>
        <v>#REF!</v>
      </c>
      <c r="J178" s="16" t="e">
        <f t="shared" ca="1" si="28"/>
        <v>#REF!</v>
      </c>
      <c r="K178" s="16" t="e">
        <f t="shared" ca="1" si="15"/>
        <v>#REF!</v>
      </c>
    </row>
    <row r="179" spans="2:11" ht="13">
      <c r="B179" s="93">
        <v>40451</v>
      </c>
      <c r="C179" s="17" t="e">
        <f t="shared" ref="C179:C213" ca="1" si="29">IF(OR(VLOOKUP($B179,PDF,6,TRUE)=C178,C178=""),"",VLOOKUP($B179,PDF,6,TRUE))</f>
        <v>#REF!</v>
      </c>
      <c r="D179" s="23">
        <v>40451</v>
      </c>
      <c r="E179" s="18" t="e">
        <f t="shared" ca="1" si="27"/>
        <v>#REF!</v>
      </c>
      <c r="F179" s="16" t="e">
        <f t="shared" ca="1" si="12"/>
        <v>#REF!</v>
      </c>
      <c r="G179" s="16" t="e">
        <f t="shared" ca="1" si="13"/>
        <v>#REF!</v>
      </c>
      <c r="H179" s="16" t="e">
        <f t="shared" ca="1" si="14"/>
        <v>#REF!</v>
      </c>
      <c r="I179" s="16" t="e">
        <f t="shared" ca="1" si="28"/>
        <v>#REF!</v>
      </c>
      <c r="J179" s="16" t="e">
        <f t="shared" ca="1" si="28"/>
        <v>#REF!</v>
      </c>
      <c r="K179" s="16" t="e">
        <f t="shared" ca="1" si="15"/>
        <v>#REF!</v>
      </c>
    </row>
    <row r="180" spans="2:11" ht="13">
      <c r="B180" s="93">
        <v>40480</v>
      </c>
      <c r="C180" s="17" t="e">
        <f t="shared" ca="1" si="29"/>
        <v>#REF!</v>
      </c>
      <c r="D180" s="23">
        <v>40480</v>
      </c>
      <c r="E180" s="18" t="e">
        <f t="shared" ca="1" si="27"/>
        <v>#REF!</v>
      </c>
      <c r="F180" s="16" t="e">
        <f t="shared" ca="1" si="12"/>
        <v>#REF!</v>
      </c>
      <c r="G180" s="16" t="e">
        <f t="shared" ca="1" si="13"/>
        <v>#REF!</v>
      </c>
      <c r="H180" s="16" t="e">
        <f t="shared" ca="1" si="14"/>
        <v>#REF!</v>
      </c>
      <c r="I180" s="16" t="e">
        <f t="shared" ref="I180:J182" ca="1" si="30">SUM(F169:F180)/12</f>
        <v>#REF!</v>
      </c>
      <c r="J180" s="16" t="e">
        <f t="shared" ca="1" si="30"/>
        <v>#REF!</v>
      </c>
      <c r="K180" s="16" t="e">
        <f t="shared" ca="1" si="15"/>
        <v>#REF!</v>
      </c>
    </row>
    <row r="181" spans="2:11">
      <c r="B181" s="94">
        <v>40512</v>
      </c>
      <c r="C181" s="17" t="e">
        <f t="shared" ca="1" si="29"/>
        <v>#REF!</v>
      </c>
      <c r="D181" s="48">
        <v>40512</v>
      </c>
      <c r="E181" s="18" t="e">
        <f t="shared" ca="1" si="27"/>
        <v>#REF!</v>
      </c>
      <c r="F181" s="16" t="e">
        <f t="shared" ca="1" si="12"/>
        <v>#REF!</v>
      </c>
      <c r="G181" s="16" t="e">
        <f t="shared" ca="1" si="13"/>
        <v>#REF!</v>
      </c>
      <c r="H181" s="16" t="e">
        <f t="shared" ca="1" si="14"/>
        <v>#REF!</v>
      </c>
      <c r="I181" s="16" t="e">
        <f t="shared" ca="1" si="30"/>
        <v>#REF!</v>
      </c>
      <c r="J181" s="16" t="e">
        <f t="shared" ca="1" si="30"/>
        <v>#REF!</v>
      </c>
      <c r="K181" s="16" t="e">
        <f t="shared" ca="1" si="15"/>
        <v>#REF!</v>
      </c>
    </row>
    <row r="182" spans="2:11">
      <c r="B182" s="94">
        <v>40543</v>
      </c>
      <c r="C182" s="17" t="e">
        <f t="shared" ca="1" si="29"/>
        <v>#REF!</v>
      </c>
      <c r="D182" s="48">
        <v>40543</v>
      </c>
      <c r="E182" s="18" t="e">
        <f t="shared" ca="1" si="27"/>
        <v>#REF!</v>
      </c>
      <c r="F182" s="16" t="e">
        <f t="shared" ca="1" si="12"/>
        <v>#REF!</v>
      </c>
      <c r="G182" s="16" t="e">
        <f t="shared" ca="1" si="13"/>
        <v>#REF!</v>
      </c>
      <c r="H182" s="16" t="e">
        <f t="shared" ca="1" si="14"/>
        <v>#REF!</v>
      </c>
      <c r="I182" s="16" t="e">
        <f t="shared" ca="1" si="30"/>
        <v>#REF!</v>
      </c>
      <c r="J182" s="16" t="e">
        <f t="shared" ca="1" si="30"/>
        <v>#REF!</v>
      </c>
      <c r="K182" s="16" t="e">
        <f t="shared" ca="1" si="15"/>
        <v>#REF!</v>
      </c>
    </row>
    <row r="183" spans="2:11">
      <c r="B183" s="94">
        <v>40574</v>
      </c>
      <c r="C183" s="17" t="e">
        <f t="shared" ca="1" si="29"/>
        <v>#REF!</v>
      </c>
      <c r="D183" s="48">
        <v>40574</v>
      </c>
      <c r="E183" s="18" t="e">
        <f t="shared" ref="E183:E188" ca="1" si="31">IF($C183="","",C183/1000000)</f>
        <v>#REF!</v>
      </c>
      <c r="F183" s="16" t="e">
        <f t="shared" ca="1" si="12"/>
        <v>#REF!</v>
      </c>
      <c r="G183" s="16" t="e">
        <f t="shared" ca="1" si="13"/>
        <v>#REF!</v>
      </c>
      <c r="H183" s="16" t="e">
        <f t="shared" ca="1" si="14"/>
        <v>#REF!</v>
      </c>
      <c r="I183" s="16" t="e">
        <f t="shared" ref="I183:J185" ca="1" si="32">SUM(F172:F183)/12</f>
        <v>#REF!</v>
      </c>
      <c r="J183" s="16" t="e">
        <f t="shared" ca="1" si="32"/>
        <v>#REF!</v>
      </c>
      <c r="K183" s="16" t="e">
        <f t="shared" ca="1" si="15"/>
        <v>#REF!</v>
      </c>
    </row>
    <row r="184" spans="2:11">
      <c r="B184" s="94">
        <v>40602</v>
      </c>
      <c r="C184" s="17" t="e">
        <f t="shared" ca="1" si="29"/>
        <v>#REF!</v>
      </c>
      <c r="D184" s="48">
        <v>40602</v>
      </c>
      <c r="E184" s="18" t="e">
        <f t="shared" ca="1" si="31"/>
        <v>#REF!</v>
      </c>
      <c r="F184" s="16" t="e">
        <f t="shared" ca="1" si="12"/>
        <v>#REF!</v>
      </c>
      <c r="G184" s="16" t="e">
        <f t="shared" ca="1" si="13"/>
        <v>#REF!</v>
      </c>
      <c r="H184" s="16" t="e">
        <f t="shared" ca="1" si="14"/>
        <v>#REF!</v>
      </c>
      <c r="I184" s="16" t="e">
        <f t="shared" ca="1" si="32"/>
        <v>#REF!</v>
      </c>
      <c r="J184" s="16" t="e">
        <f t="shared" ca="1" si="32"/>
        <v>#REF!</v>
      </c>
      <c r="K184" s="16" t="e">
        <f t="shared" ca="1" si="15"/>
        <v>#REF!</v>
      </c>
    </row>
    <row r="185" spans="2:11">
      <c r="B185" s="94">
        <v>40633</v>
      </c>
      <c r="C185" s="17" t="e">
        <f t="shared" ca="1" si="29"/>
        <v>#REF!</v>
      </c>
      <c r="D185" s="48">
        <v>40633</v>
      </c>
      <c r="E185" s="18" t="e">
        <f t="shared" ca="1" si="31"/>
        <v>#REF!</v>
      </c>
      <c r="F185" s="16" t="e">
        <f t="shared" ca="1" si="12"/>
        <v>#REF!</v>
      </c>
      <c r="G185" s="16" t="e">
        <f t="shared" ca="1" si="13"/>
        <v>#REF!</v>
      </c>
      <c r="H185" s="16" t="e">
        <f t="shared" ca="1" si="14"/>
        <v>#REF!</v>
      </c>
      <c r="I185" s="16" t="e">
        <f t="shared" ca="1" si="32"/>
        <v>#REF!</v>
      </c>
      <c r="J185" s="16" t="e">
        <f t="shared" ca="1" si="32"/>
        <v>#REF!</v>
      </c>
      <c r="K185" s="16" t="e">
        <f t="shared" ca="1" si="15"/>
        <v>#REF!</v>
      </c>
    </row>
    <row r="186" spans="2:11">
      <c r="B186" s="94">
        <v>40662</v>
      </c>
      <c r="C186" s="17" t="e">
        <f t="shared" ca="1" si="29"/>
        <v>#REF!</v>
      </c>
      <c r="D186" s="48">
        <v>40662</v>
      </c>
      <c r="E186" s="18" t="e">
        <f t="shared" ca="1" si="31"/>
        <v>#REF!</v>
      </c>
      <c r="F186" s="16" t="e">
        <f t="shared" ca="1" si="12"/>
        <v>#REF!</v>
      </c>
      <c r="G186" s="16" t="e">
        <f t="shared" ca="1" si="13"/>
        <v>#REF!</v>
      </c>
      <c r="H186" s="16" t="e">
        <f t="shared" ca="1" si="14"/>
        <v>#REF!</v>
      </c>
      <c r="I186" s="16" t="e">
        <f t="shared" ref="I186:J188" ca="1" si="33">SUM(F175:F186)/12</f>
        <v>#REF!</v>
      </c>
      <c r="J186" s="16" t="e">
        <f t="shared" ca="1" si="33"/>
        <v>#REF!</v>
      </c>
      <c r="K186" s="16" t="e">
        <f t="shared" ca="1" si="15"/>
        <v>#REF!</v>
      </c>
    </row>
    <row r="187" spans="2:11">
      <c r="B187" s="94">
        <v>40694</v>
      </c>
      <c r="C187" s="17" t="e">
        <f t="shared" ca="1" si="29"/>
        <v>#REF!</v>
      </c>
      <c r="D187" s="48">
        <v>40694</v>
      </c>
      <c r="E187" s="18" t="e">
        <f t="shared" ca="1" si="31"/>
        <v>#REF!</v>
      </c>
      <c r="F187" s="16" t="e">
        <f t="shared" ca="1" si="12"/>
        <v>#REF!</v>
      </c>
      <c r="G187" s="16" t="e">
        <f t="shared" ca="1" si="13"/>
        <v>#REF!</v>
      </c>
      <c r="H187" s="16" t="e">
        <f t="shared" ca="1" si="14"/>
        <v>#REF!</v>
      </c>
      <c r="I187" s="16" t="e">
        <f t="shared" ca="1" si="33"/>
        <v>#REF!</v>
      </c>
      <c r="J187" s="16" t="e">
        <f t="shared" ca="1" si="33"/>
        <v>#REF!</v>
      </c>
      <c r="K187" s="16" t="e">
        <f t="shared" ca="1" si="15"/>
        <v>#REF!</v>
      </c>
    </row>
    <row r="188" spans="2:11">
      <c r="B188" s="94">
        <v>40724</v>
      </c>
      <c r="C188" s="17" t="e">
        <f t="shared" ca="1" si="29"/>
        <v>#REF!</v>
      </c>
      <c r="D188" s="48">
        <v>40724</v>
      </c>
      <c r="E188" s="18" t="e">
        <f t="shared" ca="1" si="31"/>
        <v>#REF!</v>
      </c>
      <c r="F188" s="16" t="e">
        <f t="shared" ca="1" si="12"/>
        <v>#REF!</v>
      </c>
      <c r="G188" s="16" t="e">
        <f t="shared" ca="1" si="13"/>
        <v>#REF!</v>
      </c>
      <c r="H188" s="16" t="e">
        <f t="shared" ca="1" si="14"/>
        <v>#REF!</v>
      </c>
      <c r="I188" s="16" t="e">
        <f t="shared" ca="1" si="33"/>
        <v>#REF!</v>
      </c>
      <c r="J188" s="16" t="e">
        <f t="shared" ca="1" si="33"/>
        <v>#REF!</v>
      </c>
      <c r="K188" s="16" t="e">
        <f t="shared" ca="1" si="15"/>
        <v>#REF!</v>
      </c>
    </row>
    <row r="189" spans="2:11">
      <c r="B189" s="94">
        <v>40753</v>
      </c>
      <c r="C189" s="17" t="e">
        <f t="shared" ca="1" si="29"/>
        <v>#REF!</v>
      </c>
      <c r="D189" s="48">
        <v>40753</v>
      </c>
      <c r="E189" s="18" t="e">
        <f t="shared" ref="E189:E194" ca="1" si="34">IF($C189="","",C189/1000000)</f>
        <v>#REF!</v>
      </c>
      <c r="F189" s="16" t="e">
        <f t="shared" ca="1" si="12"/>
        <v>#REF!</v>
      </c>
      <c r="G189" s="16" t="e">
        <f t="shared" ca="1" si="13"/>
        <v>#REF!</v>
      </c>
      <c r="H189" s="16" t="e">
        <f t="shared" ca="1" si="14"/>
        <v>#REF!</v>
      </c>
      <c r="I189" s="16" t="e">
        <f t="shared" ref="I189:J191" ca="1" si="35">SUM(F178:F189)/12</f>
        <v>#REF!</v>
      </c>
      <c r="J189" s="16" t="e">
        <f t="shared" ca="1" si="35"/>
        <v>#REF!</v>
      </c>
      <c r="K189" s="16" t="e">
        <f t="shared" ca="1" si="15"/>
        <v>#REF!</v>
      </c>
    </row>
    <row r="190" spans="2:11">
      <c r="B190" s="94">
        <v>40786</v>
      </c>
      <c r="C190" s="17" t="e">
        <f t="shared" ca="1" si="29"/>
        <v>#REF!</v>
      </c>
      <c r="D190" s="48">
        <v>40786</v>
      </c>
      <c r="E190" s="18" t="e">
        <f t="shared" ca="1" si="34"/>
        <v>#REF!</v>
      </c>
      <c r="F190" s="16" t="e">
        <f t="shared" ca="1" si="12"/>
        <v>#REF!</v>
      </c>
      <c r="G190" s="16" t="e">
        <f t="shared" ca="1" si="13"/>
        <v>#REF!</v>
      </c>
      <c r="H190" s="16" t="e">
        <f t="shared" ca="1" si="14"/>
        <v>#REF!</v>
      </c>
      <c r="I190" s="16" t="e">
        <f t="shared" ca="1" si="35"/>
        <v>#REF!</v>
      </c>
      <c r="J190" s="16" t="e">
        <f t="shared" ca="1" si="35"/>
        <v>#REF!</v>
      </c>
      <c r="K190" s="16" t="e">
        <f t="shared" ca="1" si="15"/>
        <v>#REF!</v>
      </c>
    </row>
    <row r="191" spans="2:11">
      <c r="B191" s="94">
        <v>40816</v>
      </c>
      <c r="C191" s="17" t="e">
        <f t="shared" ca="1" si="29"/>
        <v>#REF!</v>
      </c>
      <c r="D191" s="48">
        <v>40816</v>
      </c>
      <c r="E191" s="18" t="e">
        <f t="shared" ca="1" si="34"/>
        <v>#REF!</v>
      </c>
      <c r="F191" s="16" t="e">
        <f t="shared" ca="1" si="12"/>
        <v>#REF!</v>
      </c>
      <c r="G191" s="16" t="e">
        <f t="shared" ca="1" si="13"/>
        <v>#REF!</v>
      </c>
      <c r="H191" s="16" t="e">
        <f t="shared" ca="1" si="14"/>
        <v>#REF!</v>
      </c>
      <c r="I191" s="16" t="e">
        <f t="shared" ca="1" si="35"/>
        <v>#REF!</v>
      </c>
      <c r="J191" s="16" t="e">
        <f t="shared" ca="1" si="35"/>
        <v>#REF!</v>
      </c>
      <c r="K191" s="16" t="e">
        <f t="shared" ca="1" si="15"/>
        <v>#REF!</v>
      </c>
    </row>
    <row r="192" spans="2:11">
      <c r="B192" s="94">
        <v>40847</v>
      </c>
      <c r="C192" s="17" t="e">
        <f t="shared" ca="1" si="29"/>
        <v>#REF!</v>
      </c>
      <c r="D192" s="48">
        <v>40847</v>
      </c>
      <c r="E192" s="18" t="e">
        <f t="shared" ca="1" si="34"/>
        <v>#REF!</v>
      </c>
      <c r="F192" s="16" t="e">
        <f t="shared" ca="1" si="12"/>
        <v>#REF!</v>
      </c>
      <c r="G192" s="16" t="e">
        <f t="shared" ca="1" si="13"/>
        <v>#REF!</v>
      </c>
      <c r="H192" s="16" t="e">
        <f t="shared" ca="1" si="14"/>
        <v>#REF!</v>
      </c>
      <c r="I192" s="16" t="e">
        <f t="shared" ref="I192:J194" ca="1" si="36">SUM(F181:F192)/12</f>
        <v>#REF!</v>
      </c>
      <c r="J192" s="16" t="e">
        <f t="shared" ca="1" si="36"/>
        <v>#REF!</v>
      </c>
      <c r="K192" s="16" t="e">
        <f t="shared" ca="1" si="15"/>
        <v>#REF!</v>
      </c>
    </row>
    <row r="193" spans="2:11">
      <c r="B193" s="94">
        <v>40877</v>
      </c>
      <c r="C193" s="17" t="e">
        <f t="shared" ca="1" si="29"/>
        <v>#REF!</v>
      </c>
      <c r="D193" s="48">
        <v>40877</v>
      </c>
      <c r="E193" s="18" t="e">
        <f t="shared" ca="1" si="34"/>
        <v>#REF!</v>
      </c>
      <c r="F193" s="16" t="e">
        <f t="shared" ca="1" si="12"/>
        <v>#REF!</v>
      </c>
      <c r="G193" s="16" t="e">
        <f t="shared" ca="1" si="13"/>
        <v>#REF!</v>
      </c>
      <c r="H193" s="16" t="e">
        <f t="shared" ca="1" si="14"/>
        <v>#REF!</v>
      </c>
      <c r="I193" s="16" t="e">
        <f t="shared" ca="1" si="36"/>
        <v>#REF!</v>
      </c>
      <c r="J193" s="16" t="e">
        <f t="shared" ca="1" si="36"/>
        <v>#REF!</v>
      </c>
      <c r="K193" s="16" t="e">
        <f t="shared" ca="1" si="15"/>
        <v>#REF!</v>
      </c>
    </row>
    <row r="194" spans="2:11">
      <c r="B194" s="94">
        <v>40907</v>
      </c>
      <c r="C194" s="17" t="e">
        <f t="shared" ca="1" si="29"/>
        <v>#REF!</v>
      </c>
      <c r="D194" s="48">
        <v>40907</v>
      </c>
      <c r="E194" s="18" t="e">
        <f t="shared" ca="1" si="34"/>
        <v>#REF!</v>
      </c>
      <c r="F194" s="16" t="e">
        <f t="shared" ca="1" si="12"/>
        <v>#REF!</v>
      </c>
      <c r="G194" s="16" t="e">
        <f t="shared" ca="1" si="13"/>
        <v>#REF!</v>
      </c>
      <c r="H194" s="16" t="e">
        <f t="shared" ca="1" si="14"/>
        <v>#REF!</v>
      </c>
      <c r="I194" s="16" t="e">
        <f t="shared" ca="1" si="36"/>
        <v>#REF!</v>
      </c>
      <c r="J194" s="16" t="e">
        <f t="shared" ca="1" si="36"/>
        <v>#REF!</v>
      </c>
      <c r="K194" s="16" t="e">
        <f t="shared" ca="1" si="15"/>
        <v>#REF!</v>
      </c>
    </row>
    <row r="195" spans="2:11">
      <c r="B195" s="94">
        <v>40939</v>
      </c>
      <c r="C195" s="17" t="e">
        <f t="shared" ca="1" si="29"/>
        <v>#REF!</v>
      </c>
      <c r="D195" s="48">
        <v>40939</v>
      </c>
      <c r="E195" s="18" t="e">
        <f t="shared" ref="E195:E200" ca="1" si="37">IF($C195="","",C195/1000000)</f>
        <v>#REF!</v>
      </c>
      <c r="F195" s="16" t="e">
        <f t="shared" ca="1" si="12"/>
        <v>#REF!</v>
      </c>
      <c r="G195" s="16" t="e">
        <f t="shared" ca="1" si="13"/>
        <v>#REF!</v>
      </c>
      <c r="H195" s="16" t="e">
        <f t="shared" ca="1" si="14"/>
        <v>#REF!</v>
      </c>
      <c r="I195" s="16" t="e">
        <f t="shared" ref="I195:J197" ca="1" si="38">SUM(F184:F195)/12</f>
        <v>#REF!</v>
      </c>
      <c r="J195" s="16" t="e">
        <f t="shared" ca="1" si="38"/>
        <v>#REF!</v>
      </c>
      <c r="K195" s="16" t="e">
        <f t="shared" ca="1" si="15"/>
        <v>#REF!</v>
      </c>
    </row>
    <row r="196" spans="2:11">
      <c r="B196" s="94">
        <v>40968</v>
      </c>
      <c r="C196" s="17" t="e">
        <f t="shared" ca="1" si="29"/>
        <v>#REF!</v>
      </c>
      <c r="D196" s="48">
        <v>40968</v>
      </c>
      <c r="E196" s="18" t="e">
        <f t="shared" ca="1" si="37"/>
        <v>#REF!</v>
      </c>
      <c r="F196" s="16" t="e">
        <f t="shared" ca="1" si="12"/>
        <v>#REF!</v>
      </c>
      <c r="G196" s="16" t="e">
        <f t="shared" ca="1" si="13"/>
        <v>#REF!</v>
      </c>
      <c r="H196" s="16" t="e">
        <f t="shared" ca="1" si="14"/>
        <v>#REF!</v>
      </c>
      <c r="I196" s="16" t="e">
        <f t="shared" ca="1" si="38"/>
        <v>#REF!</v>
      </c>
      <c r="J196" s="16" t="e">
        <f t="shared" ca="1" si="38"/>
        <v>#REF!</v>
      </c>
      <c r="K196" s="16" t="e">
        <f t="shared" ca="1" si="15"/>
        <v>#REF!</v>
      </c>
    </row>
    <row r="197" spans="2:11">
      <c r="B197" s="94">
        <v>40998</v>
      </c>
      <c r="C197" s="17" t="e">
        <f t="shared" ca="1" si="29"/>
        <v>#REF!</v>
      </c>
      <c r="D197" s="48">
        <v>40998</v>
      </c>
      <c r="E197" s="18" t="e">
        <f t="shared" ca="1" si="37"/>
        <v>#REF!</v>
      </c>
      <c r="F197" s="16" t="e">
        <f t="shared" ca="1" si="12"/>
        <v>#REF!</v>
      </c>
      <c r="G197" s="16" t="e">
        <f t="shared" ca="1" si="13"/>
        <v>#REF!</v>
      </c>
      <c r="H197" s="16" t="e">
        <f t="shared" ca="1" si="14"/>
        <v>#REF!</v>
      </c>
      <c r="I197" s="16" t="e">
        <f t="shared" ca="1" si="38"/>
        <v>#REF!</v>
      </c>
      <c r="J197" s="16" t="e">
        <f t="shared" ca="1" si="38"/>
        <v>#REF!</v>
      </c>
      <c r="K197" s="16" t="e">
        <f t="shared" ca="1" si="15"/>
        <v>#REF!</v>
      </c>
    </row>
    <row r="198" spans="2:11">
      <c r="B198" s="94">
        <v>41029</v>
      </c>
      <c r="C198" s="17" t="e">
        <f t="shared" ca="1" si="29"/>
        <v>#REF!</v>
      </c>
      <c r="D198" s="48">
        <v>41029</v>
      </c>
      <c r="E198" s="18" t="e">
        <f t="shared" ca="1" si="37"/>
        <v>#REF!</v>
      </c>
      <c r="F198" s="16" t="e">
        <f t="shared" ca="1" si="12"/>
        <v>#REF!</v>
      </c>
      <c r="G198" s="16" t="e">
        <f t="shared" ca="1" si="13"/>
        <v>#REF!</v>
      </c>
      <c r="H198" s="16" t="e">
        <f t="shared" ca="1" si="14"/>
        <v>#REF!</v>
      </c>
      <c r="I198" s="16" t="e">
        <f t="shared" ref="I198:J200" ca="1" si="39">SUM(F187:F198)/12</f>
        <v>#REF!</v>
      </c>
      <c r="J198" s="16" t="e">
        <f t="shared" ca="1" si="39"/>
        <v>#REF!</v>
      </c>
      <c r="K198" s="16" t="e">
        <f t="shared" ca="1" si="15"/>
        <v>#REF!</v>
      </c>
    </row>
    <row r="199" spans="2:11">
      <c r="B199" s="94">
        <v>41060</v>
      </c>
      <c r="C199" s="17" t="e">
        <f t="shared" ca="1" si="29"/>
        <v>#REF!</v>
      </c>
      <c r="D199" s="48">
        <v>41060</v>
      </c>
      <c r="E199" s="18" t="e">
        <f t="shared" ca="1" si="37"/>
        <v>#REF!</v>
      </c>
      <c r="F199" s="16" t="e">
        <f t="shared" ca="1" si="12"/>
        <v>#REF!</v>
      </c>
      <c r="G199" s="16" t="e">
        <f t="shared" ca="1" si="13"/>
        <v>#REF!</v>
      </c>
      <c r="H199" s="16" t="e">
        <f t="shared" ca="1" si="14"/>
        <v>#REF!</v>
      </c>
      <c r="I199" s="16" t="e">
        <f t="shared" ca="1" si="39"/>
        <v>#REF!</v>
      </c>
      <c r="J199" s="16" t="e">
        <f t="shared" ca="1" si="39"/>
        <v>#REF!</v>
      </c>
      <c r="K199" s="16" t="e">
        <f t="shared" ca="1" si="15"/>
        <v>#REF!</v>
      </c>
    </row>
    <row r="200" spans="2:11">
      <c r="B200" s="94">
        <v>41089</v>
      </c>
      <c r="C200" s="17" t="e">
        <f t="shared" ca="1" si="29"/>
        <v>#REF!</v>
      </c>
      <c r="D200" s="48">
        <v>41089</v>
      </c>
      <c r="E200" s="18" t="e">
        <f t="shared" ca="1" si="37"/>
        <v>#REF!</v>
      </c>
      <c r="F200" s="16" t="e">
        <f t="shared" ca="1" si="12"/>
        <v>#REF!</v>
      </c>
      <c r="G200" s="16" t="e">
        <f t="shared" ca="1" si="13"/>
        <v>#REF!</v>
      </c>
      <c r="H200" s="16" t="e">
        <f t="shared" ca="1" si="14"/>
        <v>#REF!</v>
      </c>
      <c r="I200" s="16" t="e">
        <f t="shared" ca="1" si="39"/>
        <v>#REF!</v>
      </c>
      <c r="J200" s="16" t="e">
        <f t="shared" ca="1" si="39"/>
        <v>#REF!</v>
      </c>
      <c r="K200" s="16" t="e">
        <f t="shared" ca="1" si="15"/>
        <v>#REF!</v>
      </c>
    </row>
    <row r="201" spans="2:11">
      <c r="B201" s="94">
        <v>41121</v>
      </c>
      <c r="C201" s="17" t="e">
        <f t="shared" ca="1" si="29"/>
        <v>#REF!</v>
      </c>
      <c r="D201" s="48">
        <v>41121</v>
      </c>
      <c r="E201" s="18" t="e">
        <f t="shared" ref="E201:E206" ca="1" si="40">IF($C201="","",C201/1000000)</f>
        <v>#REF!</v>
      </c>
      <c r="F201" s="16" t="e">
        <f t="shared" ca="1" si="12"/>
        <v>#REF!</v>
      </c>
      <c r="G201" s="16" t="e">
        <f t="shared" ca="1" si="13"/>
        <v>#REF!</v>
      </c>
      <c r="H201" s="16" t="e">
        <f t="shared" ca="1" si="14"/>
        <v>#REF!</v>
      </c>
      <c r="I201" s="16" t="e">
        <f t="shared" ref="I201:J203" ca="1" si="41">SUM(F190:F201)/12</f>
        <v>#REF!</v>
      </c>
      <c r="J201" s="16" t="e">
        <f t="shared" ca="1" si="41"/>
        <v>#REF!</v>
      </c>
      <c r="K201" s="395" t="e">
        <f t="shared" ca="1" si="15"/>
        <v>#REF!</v>
      </c>
    </row>
    <row r="202" spans="2:11">
      <c r="B202" s="94">
        <v>41152</v>
      </c>
      <c r="C202" s="17" t="e">
        <f t="shared" ca="1" si="29"/>
        <v>#REF!</v>
      </c>
      <c r="D202" s="48">
        <v>41152</v>
      </c>
      <c r="E202" s="18" t="e">
        <f t="shared" ca="1" si="40"/>
        <v>#REF!</v>
      </c>
      <c r="F202" s="16" t="e">
        <f t="shared" ca="1" si="12"/>
        <v>#REF!</v>
      </c>
      <c r="G202" s="16" t="e">
        <f t="shared" ca="1" si="13"/>
        <v>#REF!</v>
      </c>
      <c r="H202" s="16" t="e">
        <f t="shared" ca="1" si="14"/>
        <v>#REF!</v>
      </c>
      <c r="I202" s="16" t="e">
        <f t="shared" ca="1" si="41"/>
        <v>#REF!</v>
      </c>
      <c r="J202" s="16" t="e">
        <f t="shared" ca="1" si="41"/>
        <v>#REF!</v>
      </c>
      <c r="K202" s="395" t="e">
        <f t="shared" ca="1" si="15"/>
        <v>#REF!</v>
      </c>
    </row>
    <row r="203" spans="2:11">
      <c r="B203" s="94">
        <v>41180</v>
      </c>
      <c r="C203" s="17" t="e">
        <f t="shared" ca="1" si="29"/>
        <v>#REF!</v>
      </c>
      <c r="D203" s="48">
        <v>41180</v>
      </c>
      <c r="E203" s="18" t="e">
        <f t="shared" ca="1" si="40"/>
        <v>#REF!</v>
      </c>
      <c r="F203" s="16" t="e">
        <f t="shared" ca="1" si="12"/>
        <v>#REF!</v>
      </c>
      <c r="G203" s="16" t="e">
        <f t="shared" ca="1" si="13"/>
        <v>#REF!</v>
      </c>
      <c r="H203" s="16" t="e">
        <f t="shared" ca="1" si="14"/>
        <v>#REF!</v>
      </c>
      <c r="I203" s="16" t="e">
        <f t="shared" ca="1" si="41"/>
        <v>#REF!</v>
      </c>
      <c r="J203" s="16" t="e">
        <f t="shared" ca="1" si="41"/>
        <v>#REF!</v>
      </c>
      <c r="K203" s="395" t="e">
        <f t="shared" ca="1" si="15"/>
        <v>#REF!</v>
      </c>
    </row>
    <row r="204" spans="2:11">
      <c r="B204" s="94">
        <v>41213</v>
      </c>
      <c r="C204" s="17" t="e">
        <f t="shared" ca="1" si="29"/>
        <v>#REF!</v>
      </c>
      <c r="D204" s="48">
        <v>41213</v>
      </c>
      <c r="E204" s="18" t="e">
        <f t="shared" ca="1" si="40"/>
        <v>#REF!</v>
      </c>
      <c r="F204" s="16" t="e">
        <f t="shared" ca="1" si="12"/>
        <v>#REF!</v>
      </c>
      <c r="G204" s="16" t="e">
        <f t="shared" ca="1" si="13"/>
        <v>#REF!</v>
      </c>
      <c r="H204" s="16" t="e">
        <f t="shared" ca="1" si="14"/>
        <v>#REF!</v>
      </c>
      <c r="I204" s="16" t="e">
        <f t="shared" ref="I204:J206" ca="1" si="42">SUM(F193:F204)/12</f>
        <v>#REF!</v>
      </c>
      <c r="J204" s="16" t="e">
        <f t="shared" ca="1" si="42"/>
        <v>#REF!</v>
      </c>
      <c r="K204" s="395" t="e">
        <f t="shared" ca="1" si="15"/>
        <v>#REF!</v>
      </c>
    </row>
    <row r="205" spans="2:11">
      <c r="B205" s="94">
        <v>41243</v>
      </c>
      <c r="C205" s="17" t="e">
        <f t="shared" ca="1" si="29"/>
        <v>#REF!</v>
      </c>
      <c r="D205" s="48">
        <f t="shared" ref="D205:D210" si="43">+B205</f>
        <v>41243</v>
      </c>
      <c r="E205" s="18" t="e">
        <f t="shared" ca="1" si="40"/>
        <v>#REF!</v>
      </c>
      <c r="F205" s="16" t="e">
        <f t="shared" ca="1" si="12"/>
        <v>#REF!</v>
      </c>
      <c r="G205" s="16" t="e">
        <f t="shared" ca="1" si="13"/>
        <v>#REF!</v>
      </c>
      <c r="H205" s="16" t="e">
        <f t="shared" ca="1" si="14"/>
        <v>#REF!</v>
      </c>
      <c r="I205" s="16" t="e">
        <f t="shared" ca="1" si="42"/>
        <v>#REF!</v>
      </c>
      <c r="J205" s="16" t="e">
        <f t="shared" ca="1" si="42"/>
        <v>#REF!</v>
      </c>
      <c r="K205" s="395" t="e">
        <f t="shared" ca="1" si="15"/>
        <v>#REF!</v>
      </c>
    </row>
    <row r="206" spans="2:11">
      <c r="B206" s="94">
        <v>41274</v>
      </c>
      <c r="C206" s="17" t="e">
        <f t="shared" ca="1" si="29"/>
        <v>#REF!</v>
      </c>
      <c r="D206" s="48">
        <f t="shared" si="43"/>
        <v>41274</v>
      </c>
      <c r="E206" s="18" t="e">
        <f t="shared" ca="1" si="40"/>
        <v>#REF!</v>
      </c>
      <c r="F206" s="16" t="e">
        <f t="shared" ca="1" si="12"/>
        <v>#REF!</v>
      </c>
      <c r="G206" s="16" t="e">
        <f t="shared" ca="1" si="13"/>
        <v>#REF!</v>
      </c>
      <c r="H206" s="16" t="e">
        <f t="shared" ca="1" si="14"/>
        <v>#REF!</v>
      </c>
      <c r="I206" s="16" t="e">
        <f t="shared" ca="1" si="42"/>
        <v>#REF!</v>
      </c>
      <c r="J206" s="16" t="e">
        <f t="shared" ca="1" si="42"/>
        <v>#REF!</v>
      </c>
      <c r="K206" s="395" t="e">
        <f t="shared" ref="K206:K211" ca="1" si="44">IF($C206="","",VLOOKUP($B206,PDF,2,TRUE))</f>
        <v>#REF!</v>
      </c>
    </row>
    <row r="207" spans="2:11">
      <c r="B207" s="94">
        <v>41305</v>
      </c>
      <c r="C207" s="17" t="e">
        <f t="shared" ca="1" si="29"/>
        <v>#REF!</v>
      </c>
      <c r="D207" s="48">
        <f t="shared" si="43"/>
        <v>41305</v>
      </c>
      <c r="E207" s="18" t="e">
        <f t="shared" ref="E207:E212" ca="1" si="45">IF($C207="","",C207/1000000)</f>
        <v>#REF!</v>
      </c>
      <c r="F207" s="16" t="e">
        <f t="shared" ca="1" si="12"/>
        <v>#REF!</v>
      </c>
      <c r="G207" s="16" t="e">
        <f t="shared" ca="1" si="13"/>
        <v>#REF!</v>
      </c>
      <c r="H207" s="16" t="e">
        <f t="shared" ca="1" si="14"/>
        <v>#REF!</v>
      </c>
      <c r="I207" s="16" t="e">
        <f t="shared" ref="I207:J209" ca="1" si="46">SUM(F196:F207)/12</f>
        <v>#REF!</v>
      </c>
      <c r="J207" s="16" t="e">
        <f t="shared" ca="1" si="46"/>
        <v>#REF!</v>
      </c>
      <c r="K207" s="395" t="e">
        <f t="shared" ca="1" si="44"/>
        <v>#REF!</v>
      </c>
    </row>
    <row r="208" spans="2:11">
      <c r="B208" s="94">
        <v>41333</v>
      </c>
      <c r="C208" s="17" t="e">
        <f t="shared" ca="1" si="29"/>
        <v>#REF!</v>
      </c>
      <c r="D208" s="48">
        <f t="shared" si="43"/>
        <v>41333</v>
      </c>
      <c r="E208" s="18" t="e">
        <f t="shared" ca="1" si="45"/>
        <v>#REF!</v>
      </c>
      <c r="F208" s="16" t="e">
        <f t="shared" ca="1" si="12"/>
        <v>#REF!</v>
      </c>
      <c r="G208" s="16" t="e">
        <f t="shared" ca="1" si="13"/>
        <v>#REF!</v>
      </c>
      <c r="H208" s="16" t="e">
        <f t="shared" ca="1" si="14"/>
        <v>#REF!</v>
      </c>
      <c r="I208" s="16" t="e">
        <f t="shared" ca="1" si="46"/>
        <v>#REF!</v>
      </c>
      <c r="J208" s="16" t="e">
        <f t="shared" ca="1" si="46"/>
        <v>#REF!</v>
      </c>
      <c r="K208" s="395" t="e">
        <f t="shared" ca="1" si="44"/>
        <v>#REF!</v>
      </c>
    </row>
    <row r="209" spans="2:11">
      <c r="B209" s="94">
        <v>41364</v>
      </c>
      <c r="C209" s="17" t="e">
        <f t="shared" ca="1" si="29"/>
        <v>#REF!</v>
      </c>
      <c r="D209" s="48">
        <f t="shared" si="43"/>
        <v>41364</v>
      </c>
      <c r="E209" s="18" t="e">
        <f t="shared" ca="1" si="45"/>
        <v>#REF!</v>
      </c>
      <c r="F209" s="16" t="e">
        <f t="shared" ca="1" si="12"/>
        <v>#REF!</v>
      </c>
      <c r="G209" s="16" t="e">
        <f t="shared" ca="1" si="13"/>
        <v>#REF!</v>
      </c>
      <c r="H209" s="16" t="e">
        <f t="shared" ca="1" si="14"/>
        <v>#REF!</v>
      </c>
      <c r="I209" s="16" t="e">
        <f t="shared" ca="1" si="46"/>
        <v>#REF!</v>
      </c>
      <c r="J209" s="16" t="e">
        <f t="shared" ca="1" si="46"/>
        <v>#REF!</v>
      </c>
      <c r="K209" s="395" t="e">
        <f t="shared" ca="1" si="44"/>
        <v>#REF!</v>
      </c>
    </row>
    <row r="210" spans="2:11">
      <c r="B210" s="94">
        <v>41394</v>
      </c>
      <c r="C210" s="17" t="e">
        <f t="shared" ca="1" si="29"/>
        <v>#REF!</v>
      </c>
      <c r="D210" s="48">
        <f t="shared" si="43"/>
        <v>41394</v>
      </c>
      <c r="E210" s="18" t="e">
        <f t="shared" ca="1" si="45"/>
        <v>#REF!</v>
      </c>
      <c r="F210" s="16" t="e">
        <f t="shared" ca="1" si="12"/>
        <v>#REF!</v>
      </c>
      <c r="G210" s="16" t="e">
        <f t="shared" ca="1" si="13"/>
        <v>#REF!</v>
      </c>
      <c r="H210" s="16" t="e">
        <f t="shared" ca="1" si="14"/>
        <v>#REF!</v>
      </c>
      <c r="I210" s="16" t="e">
        <f t="shared" ref="I210:J215" ca="1" si="47">SUM(F199:F210)/12</f>
        <v>#REF!</v>
      </c>
      <c r="J210" s="16" t="e">
        <f t="shared" ca="1" si="47"/>
        <v>#REF!</v>
      </c>
      <c r="K210" s="395" t="e">
        <f t="shared" ca="1" si="44"/>
        <v>#REF!</v>
      </c>
    </row>
    <row r="211" spans="2:11">
      <c r="B211" s="94">
        <v>41425</v>
      </c>
      <c r="C211" s="17" t="e">
        <f t="shared" ca="1" si="29"/>
        <v>#REF!</v>
      </c>
      <c r="D211" s="48">
        <f t="shared" ref="D211:D216" si="48">+B211</f>
        <v>41425</v>
      </c>
      <c r="E211" s="18" t="e">
        <f t="shared" ca="1" si="45"/>
        <v>#REF!</v>
      </c>
      <c r="F211" s="16" t="e">
        <f t="shared" ca="1" si="12"/>
        <v>#REF!</v>
      </c>
      <c r="G211" s="16" t="e">
        <f t="shared" ca="1" si="13"/>
        <v>#REF!</v>
      </c>
      <c r="H211" s="16" t="e">
        <f t="shared" ca="1" si="14"/>
        <v>#REF!</v>
      </c>
      <c r="I211" s="16" t="e">
        <f t="shared" ca="1" si="47"/>
        <v>#REF!</v>
      </c>
      <c r="J211" s="16" t="e">
        <f t="shared" ca="1" si="47"/>
        <v>#REF!</v>
      </c>
      <c r="K211" s="395" t="e">
        <f t="shared" ca="1" si="44"/>
        <v>#REF!</v>
      </c>
    </row>
    <row r="212" spans="2:11">
      <c r="B212" s="94">
        <v>41453</v>
      </c>
      <c r="C212" s="17" t="e">
        <f t="shared" ca="1" si="29"/>
        <v>#REF!</v>
      </c>
      <c r="D212" s="48">
        <f t="shared" si="48"/>
        <v>41453</v>
      </c>
      <c r="E212" s="18" t="e">
        <f t="shared" ca="1" si="45"/>
        <v>#REF!</v>
      </c>
      <c r="F212" s="16" t="e">
        <f t="shared" ca="1" si="12"/>
        <v>#REF!</v>
      </c>
      <c r="G212" s="16" t="e">
        <f t="shared" ca="1" si="13"/>
        <v>#REF!</v>
      </c>
      <c r="H212" s="16" t="e">
        <f t="shared" ca="1" si="14"/>
        <v>#REF!</v>
      </c>
      <c r="I212" s="16" t="e">
        <f t="shared" ca="1" si="47"/>
        <v>#REF!</v>
      </c>
      <c r="J212" s="16" t="e">
        <f t="shared" ca="1" si="47"/>
        <v>#REF!</v>
      </c>
      <c r="K212" s="396"/>
    </row>
    <row r="213" spans="2:11">
      <c r="B213" s="94">
        <v>41486</v>
      </c>
      <c r="C213" s="17" t="e">
        <f t="shared" ca="1" si="29"/>
        <v>#REF!</v>
      </c>
      <c r="D213" s="48">
        <f t="shared" si="48"/>
        <v>41486</v>
      </c>
      <c r="E213" s="18" t="e">
        <f t="shared" ref="E213:E218" ca="1" si="49">IF($C213="","",C213/1000000)</f>
        <v>#REF!</v>
      </c>
      <c r="F213" s="16" t="e">
        <f t="shared" ca="1" si="12"/>
        <v>#REF!</v>
      </c>
      <c r="G213" s="16" t="e">
        <f t="shared" ca="1" si="13"/>
        <v>#REF!</v>
      </c>
      <c r="H213" s="16" t="e">
        <f t="shared" ca="1" si="14"/>
        <v>#REF!</v>
      </c>
      <c r="I213" s="16" t="e">
        <f t="shared" ca="1" si="47"/>
        <v>#REF!</v>
      </c>
      <c r="J213" s="16" t="e">
        <f t="shared" ca="1" si="47"/>
        <v>#REF!</v>
      </c>
      <c r="K213" s="396"/>
    </row>
    <row r="214" spans="2:11">
      <c r="B214" s="94">
        <v>41516</v>
      </c>
      <c r="D214" s="48">
        <f t="shared" si="48"/>
        <v>41516</v>
      </c>
      <c r="E214" s="18" t="str">
        <f t="shared" si="49"/>
        <v/>
      </c>
      <c r="F214" s="16" t="str">
        <f t="shared" si="12"/>
        <v/>
      </c>
      <c r="G214" s="16" t="str">
        <f t="shared" si="13"/>
        <v/>
      </c>
      <c r="H214" s="16" t="str">
        <f t="shared" si="14"/>
        <v/>
      </c>
      <c r="I214" s="16" t="e">
        <f t="shared" ca="1" si="47"/>
        <v>#REF!</v>
      </c>
      <c r="J214" s="16" t="e">
        <f t="shared" ca="1" si="47"/>
        <v>#REF!</v>
      </c>
      <c r="K214" s="396"/>
    </row>
    <row r="215" spans="2:11">
      <c r="B215" s="94">
        <v>41547</v>
      </c>
      <c r="D215" s="48">
        <f t="shared" si="48"/>
        <v>41547</v>
      </c>
      <c r="E215" s="18" t="str">
        <f t="shared" si="49"/>
        <v/>
      </c>
      <c r="F215" s="16" t="str">
        <f t="shared" si="12"/>
        <v/>
      </c>
      <c r="G215" s="16" t="str">
        <f t="shared" si="13"/>
        <v/>
      </c>
      <c r="H215" s="16" t="str">
        <f t="shared" si="14"/>
        <v/>
      </c>
      <c r="I215" s="16" t="e">
        <f t="shared" ca="1" si="47"/>
        <v>#REF!</v>
      </c>
      <c r="J215" s="16" t="e">
        <f t="shared" ca="1" si="47"/>
        <v>#REF!</v>
      </c>
      <c r="K215" s="396"/>
    </row>
    <row r="216" spans="2:11">
      <c r="B216" s="94">
        <v>41578</v>
      </c>
      <c r="D216" s="48">
        <f t="shared" si="48"/>
        <v>41578</v>
      </c>
      <c r="E216" s="18" t="str">
        <f t="shared" si="49"/>
        <v/>
      </c>
      <c r="F216" s="16" t="str">
        <f t="shared" si="12"/>
        <v/>
      </c>
      <c r="G216" s="16" t="str">
        <f t="shared" si="13"/>
        <v/>
      </c>
      <c r="H216" s="16" t="str">
        <f t="shared" si="14"/>
        <v/>
      </c>
      <c r="I216" s="16" t="e">
        <f t="shared" ref="I216:I250" ca="1" si="50">SUM(F205:F216)/12</f>
        <v>#REF!</v>
      </c>
      <c r="J216" s="16" t="e">
        <f t="shared" ref="J216:J250" ca="1" si="51">SUM(G205:G216)/12</f>
        <v>#REF!</v>
      </c>
      <c r="K216" s="396"/>
    </row>
    <row r="217" spans="2:11">
      <c r="B217" s="94">
        <v>41607</v>
      </c>
      <c r="D217" s="48">
        <f t="shared" ref="D217:D250" si="52">+B217</f>
        <v>41607</v>
      </c>
      <c r="E217" s="18" t="str">
        <f t="shared" si="49"/>
        <v/>
      </c>
      <c r="F217" s="16" t="str">
        <f t="shared" si="12"/>
        <v/>
      </c>
      <c r="G217" s="16" t="str">
        <f t="shared" si="13"/>
        <v/>
      </c>
      <c r="H217" s="16" t="str">
        <f t="shared" si="14"/>
        <v/>
      </c>
      <c r="I217" s="16" t="e">
        <f t="shared" ca="1" si="50"/>
        <v>#REF!</v>
      </c>
      <c r="J217" s="16" t="e">
        <f t="shared" ca="1" si="51"/>
        <v>#REF!</v>
      </c>
      <c r="K217" s="396"/>
    </row>
    <row r="218" spans="2:11">
      <c r="B218" s="94">
        <v>41639</v>
      </c>
      <c r="D218" s="48">
        <f t="shared" si="52"/>
        <v>41639</v>
      </c>
      <c r="E218" s="18" t="str">
        <f t="shared" si="49"/>
        <v/>
      </c>
      <c r="F218" s="16" t="str">
        <f t="shared" si="12"/>
        <v/>
      </c>
      <c r="G218" s="16" t="str">
        <f t="shared" si="13"/>
        <v/>
      </c>
      <c r="H218" s="16" t="str">
        <f t="shared" si="14"/>
        <v/>
      </c>
      <c r="I218" s="16" t="e">
        <f t="shared" ca="1" si="50"/>
        <v>#REF!</v>
      </c>
      <c r="J218" s="16" t="e">
        <f t="shared" ca="1" si="51"/>
        <v>#REF!</v>
      </c>
      <c r="K218" s="396"/>
    </row>
    <row r="219" spans="2:11">
      <c r="B219" s="94">
        <v>41670</v>
      </c>
      <c r="D219" s="48">
        <f t="shared" si="52"/>
        <v>41670</v>
      </c>
      <c r="E219" s="18" t="str">
        <f t="shared" ref="E219:E250" si="53">IF($C219="","",C219/1000000)</f>
        <v/>
      </c>
      <c r="F219" s="16" t="str">
        <f t="shared" si="12"/>
        <v/>
      </c>
      <c r="G219" s="16" t="str">
        <f t="shared" si="13"/>
        <v/>
      </c>
      <c r="H219" s="16" t="str">
        <f t="shared" si="14"/>
        <v/>
      </c>
      <c r="I219" s="16" t="e">
        <f t="shared" ca="1" si="50"/>
        <v>#REF!</v>
      </c>
      <c r="J219" s="16" t="e">
        <f t="shared" ca="1" si="51"/>
        <v>#REF!</v>
      </c>
      <c r="K219" s="396"/>
    </row>
    <row r="220" spans="2:11">
      <c r="B220" s="94">
        <v>41698</v>
      </c>
      <c r="D220" s="48">
        <f t="shared" si="52"/>
        <v>41698</v>
      </c>
      <c r="E220" s="18" t="str">
        <f t="shared" si="53"/>
        <v/>
      </c>
      <c r="F220" s="16" t="str">
        <f t="shared" si="12"/>
        <v/>
      </c>
      <c r="G220" s="16" t="str">
        <f t="shared" si="13"/>
        <v/>
      </c>
      <c r="H220" s="16" t="str">
        <f t="shared" si="14"/>
        <v/>
      </c>
      <c r="I220" s="16" t="e">
        <f t="shared" ca="1" si="50"/>
        <v>#REF!</v>
      </c>
      <c r="J220" s="16" t="e">
        <f t="shared" ca="1" si="51"/>
        <v>#REF!</v>
      </c>
      <c r="K220" s="396"/>
    </row>
    <row r="221" spans="2:11">
      <c r="B221" s="94">
        <v>41729</v>
      </c>
      <c r="D221" s="48">
        <f t="shared" si="52"/>
        <v>41729</v>
      </c>
      <c r="E221" s="18" t="str">
        <f t="shared" si="53"/>
        <v/>
      </c>
      <c r="F221" s="16" t="str">
        <f t="shared" si="12"/>
        <v/>
      </c>
      <c r="G221" s="16" t="str">
        <f t="shared" si="13"/>
        <v/>
      </c>
      <c r="H221" s="16" t="str">
        <f t="shared" si="14"/>
        <v/>
      </c>
      <c r="I221" s="16" t="e">
        <f t="shared" ca="1" si="50"/>
        <v>#REF!</v>
      </c>
      <c r="J221" s="16" t="e">
        <f t="shared" ca="1" si="51"/>
        <v>#REF!</v>
      </c>
      <c r="K221" s="396"/>
    </row>
    <row r="222" spans="2:11">
      <c r="B222" s="94">
        <v>41759</v>
      </c>
      <c r="D222" s="48">
        <f t="shared" si="52"/>
        <v>41759</v>
      </c>
      <c r="E222" s="18" t="str">
        <f t="shared" si="53"/>
        <v/>
      </c>
      <c r="F222" s="16" t="str">
        <f t="shared" si="12"/>
        <v/>
      </c>
      <c r="G222" s="16" t="str">
        <f t="shared" si="13"/>
        <v/>
      </c>
      <c r="H222" s="16" t="str">
        <f t="shared" si="14"/>
        <v/>
      </c>
      <c r="I222" s="16" t="e">
        <f t="shared" ca="1" si="50"/>
        <v>#REF!</v>
      </c>
      <c r="J222" s="16" t="e">
        <f t="shared" ca="1" si="51"/>
        <v>#REF!</v>
      </c>
      <c r="K222" s="396"/>
    </row>
    <row r="223" spans="2:11">
      <c r="B223" s="94">
        <v>41820</v>
      </c>
      <c r="D223" s="48">
        <f t="shared" si="52"/>
        <v>41820</v>
      </c>
      <c r="E223" s="18" t="str">
        <f t="shared" si="53"/>
        <v/>
      </c>
      <c r="F223" s="16" t="str">
        <f t="shared" si="12"/>
        <v/>
      </c>
      <c r="G223" s="16" t="str">
        <f t="shared" si="13"/>
        <v/>
      </c>
      <c r="H223" s="16" t="str">
        <f t="shared" si="14"/>
        <v/>
      </c>
      <c r="I223" s="16" t="e">
        <f t="shared" ca="1" si="50"/>
        <v>#REF!</v>
      </c>
      <c r="J223" s="16" t="e">
        <f t="shared" ca="1" si="51"/>
        <v>#REF!</v>
      </c>
      <c r="K223" s="396"/>
    </row>
    <row r="224" spans="2:11">
      <c r="B224" s="94">
        <v>41851</v>
      </c>
      <c r="D224" s="48">
        <f t="shared" si="52"/>
        <v>41851</v>
      </c>
      <c r="E224" s="18" t="str">
        <f t="shared" si="53"/>
        <v/>
      </c>
      <c r="F224" s="16" t="str">
        <f t="shared" si="12"/>
        <v/>
      </c>
      <c r="G224" s="16" t="str">
        <f t="shared" si="13"/>
        <v/>
      </c>
      <c r="H224" s="16" t="str">
        <f t="shared" si="14"/>
        <v/>
      </c>
      <c r="I224" s="16" t="e">
        <f t="shared" ca="1" si="50"/>
        <v>#REF!</v>
      </c>
      <c r="J224" s="16" t="e">
        <f t="shared" ca="1" si="51"/>
        <v>#REF!</v>
      </c>
      <c r="K224" s="396"/>
    </row>
    <row r="225" spans="2:11">
      <c r="B225" s="94">
        <v>41880</v>
      </c>
      <c r="D225" s="48">
        <f t="shared" si="52"/>
        <v>41880</v>
      </c>
      <c r="E225" s="18" t="str">
        <f t="shared" si="53"/>
        <v/>
      </c>
      <c r="F225" s="16" t="str">
        <f t="shared" si="12"/>
        <v/>
      </c>
      <c r="G225" s="16" t="str">
        <f t="shared" si="13"/>
        <v/>
      </c>
      <c r="H225" s="16" t="str">
        <f t="shared" si="14"/>
        <v/>
      </c>
      <c r="I225" s="16">
        <f t="shared" si="50"/>
        <v>0</v>
      </c>
      <c r="J225" s="16">
        <f t="shared" si="51"/>
        <v>0</v>
      </c>
      <c r="K225" s="396"/>
    </row>
    <row r="226" spans="2:11">
      <c r="B226" s="94">
        <v>41912</v>
      </c>
      <c r="D226" s="48">
        <f t="shared" si="52"/>
        <v>41912</v>
      </c>
      <c r="E226" s="18" t="str">
        <f t="shared" si="53"/>
        <v/>
      </c>
      <c r="F226" s="16" t="str">
        <f t="shared" si="12"/>
        <v/>
      </c>
      <c r="G226" s="16" t="str">
        <f t="shared" si="13"/>
        <v/>
      </c>
      <c r="H226" s="16" t="str">
        <f t="shared" si="14"/>
        <v/>
      </c>
      <c r="I226" s="16">
        <f t="shared" si="50"/>
        <v>0</v>
      </c>
      <c r="J226" s="16">
        <f t="shared" si="51"/>
        <v>0</v>
      </c>
      <c r="K226" s="396"/>
    </row>
    <row r="227" spans="2:11">
      <c r="B227" s="94">
        <v>41943</v>
      </c>
      <c r="D227" s="48">
        <f t="shared" si="52"/>
        <v>41943</v>
      </c>
      <c r="E227" s="18" t="str">
        <f t="shared" si="53"/>
        <v/>
      </c>
      <c r="F227" s="16" t="str">
        <f t="shared" si="12"/>
        <v/>
      </c>
      <c r="G227" s="16" t="str">
        <f t="shared" si="13"/>
        <v/>
      </c>
      <c r="H227" s="16" t="str">
        <f t="shared" si="14"/>
        <v/>
      </c>
      <c r="I227" s="16">
        <f t="shared" si="50"/>
        <v>0</v>
      </c>
      <c r="J227" s="16">
        <f t="shared" si="51"/>
        <v>0</v>
      </c>
      <c r="K227" s="396"/>
    </row>
    <row r="228" spans="2:11">
      <c r="B228" s="94">
        <v>41971</v>
      </c>
      <c r="D228" s="48">
        <f t="shared" si="52"/>
        <v>41971</v>
      </c>
      <c r="E228" s="18" t="str">
        <f t="shared" si="53"/>
        <v/>
      </c>
      <c r="F228" s="16" t="str">
        <f t="shared" si="12"/>
        <v/>
      </c>
      <c r="G228" s="16" t="str">
        <f t="shared" si="13"/>
        <v/>
      </c>
      <c r="H228" s="16" t="str">
        <f t="shared" si="14"/>
        <v/>
      </c>
      <c r="I228" s="16">
        <f t="shared" si="50"/>
        <v>0</v>
      </c>
      <c r="J228" s="16">
        <f t="shared" si="51"/>
        <v>0</v>
      </c>
      <c r="K228" s="396"/>
    </row>
    <row r="229" spans="2:11">
      <c r="B229" s="94">
        <v>42004</v>
      </c>
      <c r="D229" s="48">
        <f t="shared" si="52"/>
        <v>42004</v>
      </c>
      <c r="E229" s="18" t="str">
        <f t="shared" si="53"/>
        <v/>
      </c>
      <c r="F229" s="16" t="str">
        <f t="shared" si="12"/>
        <v/>
      </c>
      <c r="G229" s="16" t="str">
        <f t="shared" si="13"/>
        <v/>
      </c>
      <c r="H229" s="16" t="str">
        <f t="shared" si="14"/>
        <v/>
      </c>
      <c r="I229" s="16">
        <f t="shared" si="50"/>
        <v>0</v>
      </c>
      <c r="J229" s="16">
        <f t="shared" si="51"/>
        <v>0</v>
      </c>
      <c r="K229" s="396"/>
    </row>
    <row r="230" spans="2:11">
      <c r="B230" s="94">
        <v>42034</v>
      </c>
      <c r="D230" s="48">
        <f t="shared" si="52"/>
        <v>42034</v>
      </c>
      <c r="E230" s="18" t="str">
        <f t="shared" si="53"/>
        <v/>
      </c>
      <c r="F230" s="16" t="str">
        <f t="shared" si="12"/>
        <v/>
      </c>
      <c r="G230" s="16" t="str">
        <f t="shared" si="13"/>
        <v/>
      </c>
      <c r="H230" s="16" t="str">
        <f t="shared" si="14"/>
        <v/>
      </c>
      <c r="I230" s="16">
        <f t="shared" si="50"/>
        <v>0</v>
      </c>
      <c r="J230" s="16">
        <f t="shared" si="51"/>
        <v>0</v>
      </c>
      <c r="K230" s="396"/>
    </row>
    <row r="231" spans="2:11">
      <c r="B231" s="94">
        <v>42062</v>
      </c>
      <c r="D231" s="48">
        <f t="shared" si="52"/>
        <v>42062</v>
      </c>
      <c r="E231" s="18" t="str">
        <f t="shared" si="53"/>
        <v/>
      </c>
      <c r="F231" s="16" t="str">
        <f t="shared" si="12"/>
        <v/>
      </c>
      <c r="G231" s="16" t="str">
        <f t="shared" si="13"/>
        <v/>
      </c>
      <c r="H231" s="16" t="str">
        <f t="shared" si="14"/>
        <v/>
      </c>
      <c r="I231" s="16">
        <f t="shared" si="50"/>
        <v>0</v>
      </c>
      <c r="J231" s="16">
        <f t="shared" si="51"/>
        <v>0</v>
      </c>
      <c r="K231" s="396"/>
    </row>
    <row r="232" spans="2:11">
      <c r="B232" s="94">
        <v>42094</v>
      </c>
      <c r="D232" s="48">
        <f t="shared" si="52"/>
        <v>42094</v>
      </c>
      <c r="E232" s="18" t="str">
        <f t="shared" si="53"/>
        <v/>
      </c>
      <c r="F232" s="16" t="str">
        <f t="shared" si="12"/>
        <v/>
      </c>
      <c r="G232" s="16" t="str">
        <f t="shared" si="13"/>
        <v/>
      </c>
      <c r="H232" s="16" t="str">
        <f t="shared" si="14"/>
        <v/>
      </c>
      <c r="I232" s="16">
        <f t="shared" si="50"/>
        <v>0</v>
      </c>
      <c r="J232" s="16">
        <f t="shared" si="51"/>
        <v>0</v>
      </c>
      <c r="K232" s="396"/>
    </row>
    <row r="233" spans="2:11">
      <c r="B233" s="94">
        <v>42124</v>
      </c>
      <c r="D233" s="48">
        <f t="shared" si="52"/>
        <v>42124</v>
      </c>
      <c r="E233" s="18" t="str">
        <f t="shared" si="53"/>
        <v/>
      </c>
      <c r="F233" s="16" t="str">
        <f t="shared" si="12"/>
        <v/>
      </c>
      <c r="G233" s="16" t="str">
        <f t="shared" si="13"/>
        <v/>
      </c>
      <c r="H233" s="16" t="str">
        <f t="shared" si="14"/>
        <v/>
      </c>
      <c r="I233" s="16">
        <f t="shared" si="50"/>
        <v>0</v>
      </c>
      <c r="J233" s="16">
        <f t="shared" si="51"/>
        <v>0</v>
      </c>
    </row>
    <row r="234" spans="2:11">
      <c r="B234" s="94">
        <v>42153</v>
      </c>
      <c r="D234" s="48">
        <f t="shared" si="52"/>
        <v>42153</v>
      </c>
      <c r="E234" s="18" t="str">
        <f t="shared" si="53"/>
        <v/>
      </c>
      <c r="F234" s="16" t="str">
        <f t="shared" si="12"/>
        <v/>
      </c>
      <c r="G234" s="16" t="str">
        <f t="shared" si="13"/>
        <v/>
      </c>
      <c r="H234" s="16" t="str">
        <f t="shared" si="14"/>
        <v/>
      </c>
      <c r="I234" s="16">
        <f t="shared" si="50"/>
        <v>0</v>
      </c>
      <c r="J234" s="16">
        <f t="shared" si="51"/>
        <v>0</v>
      </c>
    </row>
    <row r="235" spans="2:11">
      <c r="B235" s="94">
        <v>42185</v>
      </c>
      <c r="D235" s="48">
        <f t="shared" si="52"/>
        <v>42185</v>
      </c>
      <c r="E235" s="18" t="str">
        <f t="shared" si="53"/>
        <v/>
      </c>
      <c r="F235" s="16" t="str">
        <f t="shared" si="12"/>
        <v/>
      </c>
      <c r="G235" s="16" t="str">
        <f t="shared" si="13"/>
        <v/>
      </c>
      <c r="H235" s="16" t="str">
        <f t="shared" si="14"/>
        <v/>
      </c>
      <c r="I235" s="16">
        <f t="shared" si="50"/>
        <v>0</v>
      </c>
      <c r="J235" s="16">
        <f t="shared" si="51"/>
        <v>0</v>
      </c>
    </row>
    <row r="236" spans="2:11">
      <c r="B236" s="94">
        <v>42216</v>
      </c>
      <c r="D236" s="48">
        <f t="shared" si="52"/>
        <v>42216</v>
      </c>
      <c r="E236" s="18" t="str">
        <f t="shared" si="53"/>
        <v/>
      </c>
      <c r="F236" s="16" t="str">
        <f t="shared" si="12"/>
        <v/>
      </c>
      <c r="G236" s="16" t="str">
        <f t="shared" si="13"/>
        <v/>
      </c>
      <c r="H236" s="16" t="str">
        <f t="shared" si="14"/>
        <v/>
      </c>
      <c r="I236" s="16">
        <f t="shared" si="50"/>
        <v>0</v>
      </c>
      <c r="J236" s="16">
        <f t="shared" si="51"/>
        <v>0</v>
      </c>
    </row>
    <row r="237" spans="2:11">
      <c r="B237" s="94">
        <v>42247</v>
      </c>
      <c r="D237" s="48">
        <f t="shared" si="52"/>
        <v>42247</v>
      </c>
      <c r="E237" s="18" t="str">
        <f t="shared" si="53"/>
        <v/>
      </c>
      <c r="F237" s="16" t="str">
        <f t="shared" si="12"/>
        <v/>
      </c>
      <c r="G237" s="16" t="str">
        <f t="shared" si="13"/>
        <v/>
      </c>
      <c r="H237" s="16" t="str">
        <f t="shared" si="14"/>
        <v/>
      </c>
      <c r="I237" s="16">
        <f t="shared" si="50"/>
        <v>0</v>
      </c>
      <c r="J237" s="16">
        <f t="shared" si="51"/>
        <v>0</v>
      </c>
    </row>
    <row r="238" spans="2:11">
      <c r="B238" s="94">
        <v>42277</v>
      </c>
      <c r="D238" s="48">
        <f t="shared" si="52"/>
        <v>42277</v>
      </c>
      <c r="E238" s="18" t="str">
        <f t="shared" si="53"/>
        <v/>
      </c>
      <c r="F238" s="16" t="str">
        <f t="shared" si="12"/>
        <v/>
      </c>
      <c r="G238" s="16" t="str">
        <f t="shared" si="13"/>
        <v/>
      </c>
      <c r="H238" s="16" t="str">
        <f t="shared" si="14"/>
        <v/>
      </c>
      <c r="I238" s="16">
        <f t="shared" si="50"/>
        <v>0</v>
      </c>
      <c r="J238" s="16">
        <f t="shared" si="51"/>
        <v>0</v>
      </c>
    </row>
    <row r="239" spans="2:11">
      <c r="B239" s="94">
        <v>42307</v>
      </c>
      <c r="D239" s="48">
        <f t="shared" si="52"/>
        <v>42307</v>
      </c>
      <c r="E239" s="18" t="str">
        <f t="shared" si="53"/>
        <v/>
      </c>
      <c r="F239" s="16" t="str">
        <f t="shared" si="12"/>
        <v/>
      </c>
      <c r="G239" s="16" t="str">
        <f t="shared" si="13"/>
        <v/>
      </c>
      <c r="H239" s="16" t="str">
        <f t="shared" si="14"/>
        <v/>
      </c>
      <c r="I239" s="16">
        <f t="shared" si="50"/>
        <v>0</v>
      </c>
      <c r="J239" s="16">
        <f t="shared" si="51"/>
        <v>0</v>
      </c>
    </row>
    <row r="240" spans="2:11">
      <c r="B240" s="94">
        <v>42338</v>
      </c>
      <c r="D240" s="48">
        <f t="shared" si="52"/>
        <v>42338</v>
      </c>
      <c r="E240" s="18" t="str">
        <f t="shared" si="53"/>
        <v/>
      </c>
      <c r="F240" s="16" t="str">
        <f t="shared" si="12"/>
        <v/>
      </c>
      <c r="G240" s="16" t="str">
        <f t="shared" si="13"/>
        <v/>
      </c>
      <c r="H240" s="16" t="str">
        <f t="shared" si="14"/>
        <v/>
      </c>
      <c r="I240" s="16">
        <f t="shared" si="50"/>
        <v>0</v>
      </c>
      <c r="J240" s="16">
        <f t="shared" si="51"/>
        <v>0</v>
      </c>
    </row>
    <row r="241" spans="2:10">
      <c r="B241" s="94">
        <v>42369</v>
      </c>
      <c r="D241" s="48">
        <f t="shared" si="52"/>
        <v>42369</v>
      </c>
      <c r="E241" s="18" t="str">
        <f t="shared" si="53"/>
        <v/>
      </c>
      <c r="F241" s="16" t="str">
        <f t="shared" si="12"/>
        <v/>
      </c>
      <c r="G241" s="16" t="str">
        <f t="shared" si="13"/>
        <v/>
      </c>
      <c r="H241" s="16" t="str">
        <f t="shared" si="14"/>
        <v/>
      </c>
      <c r="I241" s="16">
        <f t="shared" si="50"/>
        <v>0</v>
      </c>
      <c r="J241" s="16">
        <f t="shared" si="51"/>
        <v>0</v>
      </c>
    </row>
    <row r="242" spans="2:10">
      <c r="B242" s="94">
        <v>43494</v>
      </c>
      <c r="D242" s="48">
        <f t="shared" si="52"/>
        <v>43494</v>
      </c>
      <c r="E242" s="18" t="str">
        <f t="shared" si="53"/>
        <v/>
      </c>
      <c r="F242" s="16" t="str">
        <f t="shared" si="12"/>
        <v/>
      </c>
      <c r="G242" s="16" t="str">
        <f t="shared" si="13"/>
        <v/>
      </c>
      <c r="H242" s="16" t="str">
        <f t="shared" si="14"/>
        <v/>
      </c>
      <c r="I242" s="16">
        <f t="shared" si="50"/>
        <v>0</v>
      </c>
      <c r="J242" s="16">
        <f t="shared" si="51"/>
        <v>0</v>
      </c>
    </row>
    <row r="243" spans="2:10">
      <c r="B243" s="94">
        <v>42429</v>
      </c>
      <c r="D243" s="48">
        <f t="shared" si="52"/>
        <v>42429</v>
      </c>
      <c r="E243" s="18" t="str">
        <f t="shared" si="53"/>
        <v/>
      </c>
      <c r="F243" s="16" t="str">
        <f t="shared" si="12"/>
        <v/>
      </c>
      <c r="G243" s="16" t="str">
        <f t="shared" si="13"/>
        <v/>
      </c>
      <c r="H243" s="16" t="str">
        <f t="shared" si="14"/>
        <v/>
      </c>
      <c r="I243" s="16">
        <f t="shared" si="50"/>
        <v>0</v>
      </c>
      <c r="J243" s="16">
        <f t="shared" si="51"/>
        <v>0</v>
      </c>
    </row>
    <row r="244" spans="2:10">
      <c r="B244" s="94">
        <v>42460</v>
      </c>
      <c r="D244" s="48">
        <f t="shared" si="52"/>
        <v>42460</v>
      </c>
      <c r="E244" s="18" t="str">
        <f t="shared" si="53"/>
        <v/>
      </c>
      <c r="F244" s="16" t="str">
        <f t="shared" si="12"/>
        <v/>
      </c>
      <c r="G244" s="16" t="str">
        <f t="shared" si="13"/>
        <v/>
      </c>
      <c r="H244" s="16" t="str">
        <f t="shared" si="14"/>
        <v/>
      </c>
      <c r="I244" s="16">
        <f t="shared" si="50"/>
        <v>0</v>
      </c>
      <c r="J244" s="16">
        <f t="shared" si="51"/>
        <v>0</v>
      </c>
    </row>
    <row r="245" spans="2:10">
      <c r="B245" s="94">
        <v>42489</v>
      </c>
      <c r="D245" s="48">
        <f t="shared" si="52"/>
        <v>42489</v>
      </c>
      <c r="E245" s="18" t="str">
        <f t="shared" si="53"/>
        <v/>
      </c>
      <c r="F245" s="16" t="str">
        <f t="shared" si="12"/>
        <v/>
      </c>
      <c r="G245" s="16" t="str">
        <f t="shared" si="13"/>
        <v/>
      </c>
      <c r="H245" s="16" t="str">
        <f t="shared" si="14"/>
        <v/>
      </c>
      <c r="I245" s="16">
        <f t="shared" si="50"/>
        <v>0</v>
      </c>
      <c r="J245" s="16">
        <f t="shared" si="51"/>
        <v>0</v>
      </c>
    </row>
    <row r="246" spans="2:10">
      <c r="B246" s="94">
        <v>42521</v>
      </c>
      <c r="D246" s="48">
        <f t="shared" si="52"/>
        <v>42521</v>
      </c>
      <c r="E246" s="18" t="str">
        <f t="shared" si="53"/>
        <v/>
      </c>
      <c r="F246" s="16" t="str">
        <f t="shared" si="12"/>
        <v/>
      </c>
      <c r="G246" s="16" t="str">
        <f t="shared" si="13"/>
        <v/>
      </c>
      <c r="H246" s="16" t="str">
        <f t="shared" si="14"/>
        <v/>
      </c>
      <c r="I246" s="16">
        <f t="shared" si="50"/>
        <v>0</v>
      </c>
      <c r="J246" s="16">
        <f t="shared" si="51"/>
        <v>0</v>
      </c>
    </row>
    <row r="247" spans="2:10">
      <c r="B247" s="94">
        <v>42551</v>
      </c>
      <c r="D247" s="48">
        <f t="shared" si="52"/>
        <v>42551</v>
      </c>
      <c r="E247" s="18" t="str">
        <f t="shared" si="53"/>
        <v/>
      </c>
      <c r="F247" s="16" t="str">
        <f t="shared" si="12"/>
        <v/>
      </c>
      <c r="G247" s="16" t="str">
        <f t="shared" si="13"/>
        <v/>
      </c>
      <c r="H247" s="16" t="str">
        <f t="shared" si="14"/>
        <v/>
      </c>
      <c r="I247" s="16">
        <f t="shared" si="50"/>
        <v>0</v>
      </c>
      <c r="J247" s="16">
        <f t="shared" si="51"/>
        <v>0</v>
      </c>
    </row>
    <row r="248" spans="2:10">
      <c r="B248" s="94">
        <v>42580</v>
      </c>
      <c r="D248" s="48">
        <f t="shared" si="52"/>
        <v>42580</v>
      </c>
      <c r="E248" s="18" t="str">
        <f t="shared" si="53"/>
        <v/>
      </c>
      <c r="F248" s="16" t="str">
        <f t="shared" si="12"/>
        <v/>
      </c>
      <c r="G248" s="16" t="str">
        <f t="shared" si="13"/>
        <v/>
      </c>
      <c r="H248" s="16" t="str">
        <f t="shared" si="14"/>
        <v/>
      </c>
      <c r="I248" s="16">
        <f t="shared" si="50"/>
        <v>0</v>
      </c>
      <c r="J248" s="16">
        <f t="shared" si="51"/>
        <v>0</v>
      </c>
    </row>
    <row r="249" spans="2:10">
      <c r="B249" s="94">
        <v>42613</v>
      </c>
      <c r="D249" s="48">
        <f t="shared" si="52"/>
        <v>42613</v>
      </c>
      <c r="E249" s="18" t="str">
        <f t="shared" si="53"/>
        <v/>
      </c>
      <c r="F249" s="16" t="str">
        <f t="shared" si="12"/>
        <v/>
      </c>
      <c r="G249" s="16" t="str">
        <f t="shared" si="13"/>
        <v/>
      </c>
      <c r="H249" s="16" t="str">
        <f t="shared" si="14"/>
        <v/>
      </c>
      <c r="I249" s="16">
        <f t="shared" si="50"/>
        <v>0</v>
      </c>
      <c r="J249" s="16">
        <f t="shared" si="51"/>
        <v>0</v>
      </c>
    </row>
    <row r="250" spans="2:10">
      <c r="B250" s="94">
        <v>42643</v>
      </c>
      <c r="D250" s="48">
        <f t="shared" si="52"/>
        <v>42643</v>
      </c>
      <c r="E250" s="18" t="str">
        <f t="shared" si="53"/>
        <v/>
      </c>
      <c r="F250" s="16" t="str">
        <f t="shared" si="12"/>
        <v/>
      </c>
      <c r="G250" s="16" t="str">
        <f t="shared" si="13"/>
        <v/>
      </c>
      <c r="H250" s="16" t="str">
        <f t="shared" si="14"/>
        <v/>
      </c>
      <c r="I250" s="16">
        <f t="shared" si="50"/>
        <v>0</v>
      </c>
      <c r="J250" s="16">
        <f t="shared" si="51"/>
        <v>0</v>
      </c>
    </row>
    <row r="251" spans="2:10">
      <c r="B251" s="94">
        <v>42674</v>
      </c>
      <c r="D251" s="48">
        <f t="shared" ref="D251:D256" si="54">+B251</f>
        <v>42674</v>
      </c>
      <c r="E251" s="18" t="str">
        <f t="shared" ref="E251:E256" si="55">IF($C251="","",C251/1000000)</f>
        <v/>
      </c>
      <c r="F251" s="16" t="str">
        <f t="shared" si="12"/>
        <v/>
      </c>
      <c r="G251" s="16" t="str">
        <f t="shared" si="13"/>
        <v/>
      </c>
      <c r="H251" s="16" t="str">
        <f t="shared" si="14"/>
        <v/>
      </c>
      <c r="I251" s="16">
        <f t="shared" ref="I251:J255" si="56">SUM(F240:F251)/12</f>
        <v>0</v>
      </c>
      <c r="J251" s="16">
        <f t="shared" si="56"/>
        <v>0</v>
      </c>
    </row>
    <row r="252" spans="2:10">
      <c r="B252" s="94">
        <v>42704</v>
      </c>
      <c r="D252" s="48">
        <f t="shared" si="54"/>
        <v>42704</v>
      </c>
      <c r="E252" s="18" t="str">
        <f t="shared" si="55"/>
        <v/>
      </c>
      <c r="F252" s="16" t="str">
        <f t="shared" si="12"/>
        <v/>
      </c>
      <c r="G252" s="16" t="str">
        <f t="shared" si="13"/>
        <v/>
      </c>
      <c r="H252" s="16" t="str">
        <f t="shared" si="14"/>
        <v/>
      </c>
      <c r="I252" s="16">
        <f t="shared" si="56"/>
        <v>0</v>
      </c>
      <c r="J252" s="16">
        <f t="shared" si="56"/>
        <v>0</v>
      </c>
    </row>
    <row r="253" spans="2:10">
      <c r="B253" s="94">
        <v>42734</v>
      </c>
      <c r="D253" s="48">
        <f t="shared" si="54"/>
        <v>42734</v>
      </c>
      <c r="E253" s="18" t="str">
        <f t="shared" si="55"/>
        <v/>
      </c>
      <c r="F253" s="16" t="str">
        <f t="shared" si="12"/>
        <v/>
      </c>
      <c r="G253" s="16" t="str">
        <f t="shared" si="13"/>
        <v/>
      </c>
      <c r="H253" s="16" t="str">
        <f t="shared" si="14"/>
        <v/>
      </c>
      <c r="I253" s="16">
        <f t="shared" si="56"/>
        <v>0</v>
      </c>
      <c r="J253" s="16">
        <f t="shared" si="56"/>
        <v>0</v>
      </c>
    </row>
    <row r="254" spans="2:10">
      <c r="B254" s="94">
        <v>42766</v>
      </c>
      <c r="D254" s="48">
        <f t="shared" si="54"/>
        <v>42766</v>
      </c>
      <c r="E254" s="18" t="str">
        <f t="shared" si="55"/>
        <v/>
      </c>
      <c r="F254" s="16" t="str">
        <f t="shared" si="12"/>
        <v/>
      </c>
      <c r="G254" s="16" t="str">
        <f t="shared" si="13"/>
        <v/>
      </c>
      <c r="H254" s="16" t="str">
        <f t="shared" si="14"/>
        <v/>
      </c>
      <c r="I254" s="16">
        <f t="shared" si="56"/>
        <v>0</v>
      </c>
      <c r="J254" s="16">
        <f t="shared" si="56"/>
        <v>0</v>
      </c>
    </row>
    <row r="255" spans="2:10">
      <c r="B255" s="94">
        <v>42794</v>
      </c>
      <c r="D255" s="48">
        <f t="shared" si="54"/>
        <v>42794</v>
      </c>
      <c r="E255" s="18" t="str">
        <f t="shared" si="55"/>
        <v/>
      </c>
      <c r="F255" s="16" t="str">
        <f t="shared" si="12"/>
        <v/>
      </c>
      <c r="G255" s="16" t="str">
        <f t="shared" si="13"/>
        <v/>
      </c>
      <c r="H255" s="16" t="str">
        <f t="shared" si="14"/>
        <v/>
      </c>
      <c r="I255" s="16">
        <f t="shared" si="56"/>
        <v>0</v>
      </c>
      <c r="J255" s="16">
        <f t="shared" si="56"/>
        <v>0</v>
      </c>
    </row>
    <row r="256" spans="2:10">
      <c r="B256" s="94">
        <v>42825</v>
      </c>
      <c r="D256" s="48">
        <f t="shared" si="54"/>
        <v>42825</v>
      </c>
      <c r="E256" s="18" t="str">
        <f t="shared" si="55"/>
        <v/>
      </c>
      <c r="F256" s="16" t="str">
        <f t="shared" si="12"/>
        <v/>
      </c>
      <c r="G256" s="16" t="str">
        <f t="shared" si="13"/>
        <v/>
      </c>
      <c r="H256" s="16" t="str">
        <f t="shared" si="14"/>
        <v/>
      </c>
      <c r="I256" s="16">
        <f t="shared" ref="I256:J260" si="57">SUM(F245:F256)/12</f>
        <v>0</v>
      </c>
      <c r="J256" s="16">
        <f t="shared" si="57"/>
        <v>0</v>
      </c>
    </row>
    <row r="257" spans="2:10">
      <c r="B257" s="94">
        <v>42853</v>
      </c>
      <c r="D257" s="48">
        <f t="shared" ref="D257:D262" si="58">+B257</f>
        <v>42853</v>
      </c>
      <c r="E257" s="18" t="str">
        <f t="shared" ref="E257:E262" si="59">IF($C257="","",C257/1000000)</f>
        <v/>
      </c>
      <c r="F257" s="16" t="str">
        <f t="shared" si="12"/>
        <v/>
      </c>
      <c r="G257" s="16" t="str">
        <f t="shared" si="13"/>
        <v/>
      </c>
      <c r="H257" s="16" t="str">
        <f t="shared" si="14"/>
        <v/>
      </c>
      <c r="I257" s="16">
        <f t="shared" si="57"/>
        <v>0</v>
      </c>
      <c r="J257" s="16">
        <f t="shared" si="57"/>
        <v>0</v>
      </c>
    </row>
    <row r="258" spans="2:10">
      <c r="B258" s="94">
        <v>42886</v>
      </c>
      <c r="D258" s="48">
        <f t="shared" si="58"/>
        <v>42886</v>
      </c>
      <c r="E258" s="18" t="str">
        <f t="shared" si="59"/>
        <v/>
      </c>
      <c r="F258" s="16" t="str">
        <f t="shared" si="12"/>
        <v/>
      </c>
      <c r="G258" s="16" t="str">
        <f t="shared" si="13"/>
        <v/>
      </c>
      <c r="H258" s="16" t="str">
        <f t="shared" si="14"/>
        <v/>
      </c>
      <c r="I258" s="16">
        <f t="shared" si="57"/>
        <v>0</v>
      </c>
      <c r="J258" s="16">
        <f t="shared" si="57"/>
        <v>0</v>
      </c>
    </row>
    <row r="259" spans="2:10">
      <c r="B259" s="94">
        <v>42916</v>
      </c>
      <c r="D259" s="48">
        <f t="shared" si="58"/>
        <v>42916</v>
      </c>
      <c r="E259" s="18" t="str">
        <f t="shared" si="59"/>
        <v/>
      </c>
      <c r="F259" s="16" t="str">
        <f t="shared" si="12"/>
        <v/>
      </c>
      <c r="G259" s="16" t="str">
        <f t="shared" si="13"/>
        <v/>
      </c>
      <c r="H259" s="16" t="str">
        <f t="shared" si="14"/>
        <v/>
      </c>
      <c r="I259" s="16">
        <f t="shared" si="57"/>
        <v>0</v>
      </c>
      <c r="J259" s="16">
        <f t="shared" si="57"/>
        <v>0</v>
      </c>
    </row>
    <row r="260" spans="2:10">
      <c r="B260" s="94">
        <v>42947</v>
      </c>
      <c r="D260" s="48">
        <f t="shared" si="58"/>
        <v>42947</v>
      </c>
      <c r="E260" s="18" t="str">
        <f t="shared" si="59"/>
        <v/>
      </c>
      <c r="F260" s="16" t="str">
        <f t="shared" si="12"/>
        <v/>
      </c>
      <c r="G260" s="16" t="str">
        <f t="shared" si="13"/>
        <v/>
      </c>
      <c r="H260" s="16" t="str">
        <f t="shared" si="14"/>
        <v/>
      </c>
      <c r="I260" s="16">
        <f t="shared" si="57"/>
        <v>0</v>
      </c>
      <c r="J260" s="16">
        <f t="shared" si="57"/>
        <v>0</v>
      </c>
    </row>
    <row r="261" spans="2:10">
      <c r="B261" s="94">
        <v>42978</v>
      </c>
      <c r="D261" s="48">
        <f t="shared" si="58"/>
        <v>42978</v>
      </c>
      <c r="E261" s="18" t="str">
        <f t="shared" si="59"/>
        <v/>
      </c>
      <c r="F261" s="16" t="str">
        <f t="shared" si="12"/>
        <v/>
      </c>
      <c r="G261" s="16" t="str">
        <f t="shared" si="13"/>
        <v/>
      </c>
      <c r="H261" s="16" t="str">
        <f t="shared" si="14"/>
        <v/>
      </c>
      <c r="I261" s="16">
        <f t="shared" ref="I261:I270" si="60">SUM(F250:F261)/12</f>
        <v>0</v>
      </c>
      <c r="J261" s="16">
        <f t="shared" ref="J261:J270" si="61">SUM(G250:G261)/12</f>
        <v>0</v>
      </c>
    </row>
    <row r="262" spans="2:10">
      <c r="B262" s="94">
        <v>43007</v>
      </c>
      <c r="D262" s="48">
        <f t="shared" si="58"/>
        <v>43007</v>
      </c>
      <c r="E262" s="18" t="str">
        <f t="shared" si="59"/>
        <v/>
      </c>
      <c r="F262" s="16" t="str">
        <f t="shared" si="12"/>
        <v/>
      </c>
      <c r="G262" s="16" t="str">
        <f t="shared" si="13"/>
        <v/>
      </c>
      <c r="H262" s="16" t="str">
        <f t="shared" si="14"/>
        <v/>
      </c>
      <c r="I262" s="16">
        <f t="shared" si="60"/>
        <v>0</v>
      </c>
      <c r="J262" s="16">
        <f t="shared" si="61"/>
        <v>0</v>
      </c>
    </row>
    <row r="263" spans="2:10">
      <c r="B263" s="94">
        <v>43039</v>
      </c>
      <c r="D263" s="48">
        <f t="shared" ref="D263:D270" si="62">+B263</f>
        <v>43039</v>
      </c>
      <c r="E263" s="18" t="str">
        <f t="shared" ref="E263:E270" si="63">IF($C263="","",C263/1000000)</f>
        <v/>
      </c>
      <c r="F263" s="16" t="str">
        <f t="shared" si="12"/>
        <v/>
      </c>
      <c r="G263" s="16" t="str">
        <f t="shared" si="13"/>
        <v/>
      </c>
      <c r="H263" s="16" t="str">
        <f t="shared" si="14"/>
        <v/>
      </c>
      <c r="I263" s="16">
        <f t="shared" si="60"/>
        <v>0</v>
      </c>
      <c r="J263" s="16">
        <f t="shared" si="61"/>
        <v>0</v>
      </c>
    </row>
    <row r="264" spans="2:10">
      <c r="B264" s="94">
        <v>43069</v>
      </c>
      <c r="D264" s="48">
        <f t="shared" si="62"/>
        <v>43069</v>
      </c>
      <c r="E264" s="18" t="str">
        <f t="shared" si="63"/>
        <v/>
      </c>
      <c r="F264" s="16" t="str">
        <f t="shared" si="12"/>
        <v/>
      </c>
      <c r="G264" s="16" t="str">
        <f t="shared" si="13"/>
        <v/>
      </c>
      <c r="H264" s="16" t="str">
        <f t="shared" si="14"/>
        <v/>
      </c>
      <c r="I264" s="16">
        <f t="shared" si="60"/>
        <v>0</v>
      </c>
      <c r="J264" s="16">
        <f t="shared" si="61"/>
        <v>0</v>
      </c>
    </row>
    <row r="265" spans="2:10">
      <c r="B265" s="94">
        <v>43098</v>
      </c>
      <c r="D265" s="48">
        <f t="shared" si="62"/>
        <v>43098</v>
      </c>
      <c r="E265" s="18" t="str">
        <f t="shared" si="63"/>
        <v/>
      </c>
      <c r="F265" s="16" t="str">
        <f t="shared" si="12"/>
        <v/>
      </c>
      <c r="G265" s="16" t="str">
        <f t="shared" si="13"/>
        <v/>
      </c>
      <c r="H265" s="16" t="str">
        <f t="shared" si="14"/>
        <v/>
      </c>
      <c r="I265" s="16">
        <f t="shared" si="60"/>
        <v>0</v>
      </c>
      <c r="J265" s="16">
        <f t="shared" si="61"/>
        <v>0</v>
      </c>
    </row>
    <row r="266" spans="2:10">
      <c r="B266" s="94">
        <v>43131</v>
      </c>
      <c r="D266" s="48">
        <f t="shared" si="62"/>
        <v>43131</v>
      </c>
      <c r="E266" s="18" t="str">
        <f t="shared" si="63"/>
        <v/>
      </c>
      <c r="F266" s="16" t="str">
        <f t="shared" si="12"/>
        <v/>
      </c>
      <c r="G266" s="16" t="str">
        <f t="shared" si="13"/>
        <v/>
      </c>
      <c r="H266" s="16" t="str">
        <f t="shared" si="14"/>
        <v/>
      </c>
      <c r="I266" s="16">
        <f t="shared" si="60"/>
        <v>0</v>
      </c>
      <c r="J266" s="16">
        <f t="shared" si="61"/>
        <v>0</v>
      </c>
    </row>
    <row r="267" spans="2:10">
      <c r="B267" s="94">
        <v>43159</v>
      </c>
      <c r="D267" s="48">
        <f t="shared" si="62"/>
        <v>43159</v>
      </c>
      <c r="E267" s="18" t="str">
        <f t="shared" si="63"/>
        <v/>
      </c>
      <c r="F267" s="16" t="str">
        <f t="shared" si="12"/>
        <v/>
      </c>
      <c r="G267" s="16" t="str">
        <f t="shared" si="13"/>
        <v/>
      </c>
      <c r="H267" s="16" t="str">
        <f t="shared" si="14"/>
        <v/>
      </c>
      <c r="I267" s="16">
        <f t="shared" si="60"/>
        <v>0</v>
      </c>
      <c r="J267" s="16">
        <f t="shared" si="61"/>
        <v>0</v>
      </c>
    </row>
    <row r="268" spans="2:10">
      <c r="B268" s="94">
        <v>43189</v>
      </c>
      <c r="D268" s="48">
        <f t="shared" ref="D268" si="64">+B268</f>
        <v>43189</v>
      </c>
      <c r="E268" s="18" t="str">
        <f t="shared" ref="E268" si="65">IF($C268="","",C268/1000000)</f>
        <v/>
      </c>
      <c r="F268" s="16" t="str">
        <f t="shared" si="12"/>
        <v/>
      </c>
      <c r="G268" s="16" t="str">
        <f t="shared" si="13"/>
        <v/>
      </c>
      <c r="H268" s="16" t="str">
        <f t="shared" si="14"/>
        <v/>
      </c>
      <c r="I268" s="16">
        <f t="shared" ref="I268" si="66">SUM(F257:F268)/12</f>
        <v>0</v>
      </c>
      <c r="J268" s="16">
        <f t="shared" ref="J268" si="67">SUM(G257:G268)/12</f>
        <v>0</v>
      </c>
    </row>
    <row r="269" spans="2:10">
      <c r="B269" s="94">
        <v>43220</v>
      </c>
      <c r="D269" s="48">
        <f t="shared" si="62"/>
        <v>43220</v>
      </c>
      <c r="E269" s="18" t="str">
        <f t="shared" si="63"/>
        <v/>
      </c>
      <c r="F269" s="16" t="str">
        <f t="shared" ref="F269:F290" si="68">IF($C269="","",VLOOKUP($B269,PDF,3,TRUE))</f>
        <v/>
      </c>
      <c r="G269" s="16" t="str">
        <f t="shared" ref="G269:G290" si="69">IF($C269="","",VLOOKUP($B269,PDF,4,TRUE))</f>
        <v/>
      </c>
      <c r="H269" s="16" t="str">
        <f t="shared" ref="H269:H290" si="70">IF($C269="","",VLOOKUP($B269,PDF,5,TRUE))</f>
        <v/>
      </c>
      <c r="I269" s="16">
        <f t="shared" si="60"/>
        <v>0</v>
      </c>
      <c r="J269" s="16">
        <f t="shared" si="61"/>
        <v>0</v>
      </c>
    </row>
    <row r="270" spans="2:10">
      <c r="B270" s="94">
        <v>43251</v>
      </c>
      <c r="D270" s="48">
        <f t="shared" si="62"/>
        <v>43251</v>
      </c>
      <c r="E270" s="18" t="str">
        <f t="shared" si="63"/>
        <v/>
      </c>
      <c r="F270" s="16" t="str">
        <f t="shared" si="68"/>
        <v/>
      </c>
      <c r="G270" s="16" t="str">
        <f t="shared" si="69"/>
        <v/>
      </c>
      <c r="H270" s="16" t="str">
        <f t="shared" si="70"/>
        <v/>
      </c>
      <c r="I270" s="16">
        <f t="shared" si="60"/>
        <v>0</v>
      </c>
      <c r="J270" s="16">
        <f t="shared" si="61"/>
        <v>0</v>
      </c>
    </row>
    <row r="271" spans="2:10">
      <c r="B271" s="94">
        <v>43280</v>
      </c>
      <c r="D271" s="48">
        <f t="shared" ref="D271:D276" si="71">+B271</f>
        <v>43280</v>
      </c>
      <c r="E271" s="18" t="str">
        <f t="shared" ref="E271:E276" si="72">IF($C271="","",C271/1000000)</f>
        <v/>
      </c>
      <c r="F271" s="16" t="str">
        <f t="shared" si="68"/>
        <v/>
      </c>
      <c r="G271" s="16" t="str">
        <f t="shared" si="69"/>
        <v/>
      </c>
      <c r="H271" s="16" t="str">
        <f t="shared" si="70"/>
        <v/>
      </c>
      <c r="I271" s="16">
        <f t="shared" ref="I271:J273" si="73">SUM(F260:F271)/12</f>
        <v>0</v>
      </c>
      <c r="J271" s="16">
        <f t="shared" si="73"/>
        <v>0</v>
      </c>
    </row>
    <row r="272" spans="2:10">
      <c r="B272" s="94">
        <v>43312</v>
      </c>
      <c r="D272" s="48">
        <f t="shared" si="71"/>
        <v>43312</v>
      </c>
      <c r="E272" s="18" t="str">
        <f t="shared" si="72"/>
        <v/>
      </c>
      <c r="F272" s="16" t="str">
        <f t="shared" si="68"/>
        <v/>
      </c>
      <c r="G272" s="16" t="str">
        <f t="shared" si="69"/>
        <v/>
      </c>
      <c r="H272" s="16" t="str">
        <f t="shared" si="70"/>
        <v/>
      </c>
      <c r="I272" s="16">
        <f t="shared" si="73"/>
        <v>0</v>
      </c>
      <c r="J272" s="16">
        <f t="shared" si="73"/>
        <v>0</v>
      </c>
    </row>
    <row r="273" spans="2:10">
      <c r="B273" s="94">
        <v>43343</v>
      </c>
      <c r="D273" s="48">
        <f t="shared" si="71"/>
        <v>43343</v>
      </c>
      <c r="E273" s="18" t="str">
        <f t="shared" si="72"/>
        <v/>
      </c>
      <c r="F273" s="16" t="str">
        <f t="shared" si="68"/>
        <v/>
      </c>
      <c r="G273" s="16" t="str">
        <f t="shared" si="69"/>
        <v/>
      </c>
      <c r="H273" s="16" t="str">
        <f t="shared" si="70"/>
        <v/>
      </c>
      <c r="I273" s="16">
        <f t="shared" si="73"/>
        <v>0</v>
      </c>
      <c r="J273" s="16">
        <f t="shared" si="73"/>
        <v>0</v>
      </c>
    </row>
    <row r="274" spans="2:10">
      <c r="B274" s="193">
        <v>43371</v>
      </c>
      <c r="D274" s="48">
        <f t="shared" si="71"/>
        <v>43371</v>
      </c>
      <c r="E274" s="18" t="str">
        <f t="shared" si="72"/>
        <v/>
      </c>
      <c r="F274" s="16" t="str">
        <f t="shared" si="68"/>
        <v/>
      </c>
      <c r="G274" s="16" t="str">
        <f t="shared" si="69"/>
        <v/>
      </c>
      <c r="H274" s="16" t="str">
        <f t="shared" si="70"/>
        <v/>
      </c>
      <c r="I274" s="16">
        <f t="shared" ref="I274:J276" si="74">SUM(F263:F274)/12</f>
        <v>0</v>
      </c>
      <c r="J274" s="16">
        <f t="shared" si="74"/>
        <v>0</v>
      </c>
    </row>
    <row r="275" spans="2:10">
      <c r="B275" s="193">
        <v>43404</v>
      </c>
      <c r="D275" s="48">
        <f t="shared" si="71"/>
        <v>43404</v>
      </c>
      <c r="E275" s="18" t="str">
        <f t="shared" si="72"/>
        <v/>
      </c>
      <c r="F275" s="16" t="str">
        <f t="shared" si="68"/>
        <v/>
      </c>
      <c r="G275" s="16" t="str">
        <f t="shared" si="69"/>
        <v/>
      </c>
      <c r="H275" s="16" t="str">
        <f t="shared" si="70"/>
        <v/>
      </c>
      <c r="I275" s="16">
        <f t="shared" si="74"/>
        <v>0</v>
      </c>
      <c r="J275" s="16">
        <f t="shared" si="74"/>
        <v>0</v>
      </c>
    </row>
    <row r="276" spans="2:10">
      <c r="B276" s="193">
        <v>43434</v>
      </c>
      <c r="D276" s="48">
        <f t="shared" si="71"/>
        <v>43434</v>
      </c>
      <c r="E276" s="18" t="str">
        <f t="shared" si="72"/>
        <v/>
      </c>
      <c r="F276" s="16" t="str">
        <f t="shared" si="68"/>
        <v/>
      </c>
      <c r="G276" s="16" t="str">
        <f t="shared" si="69"/>
        <v/>
      </c>
      <c r="H276" s="16" t="str">
        <f t="shared" si="70"/>
        <v/>
      </c>
      <c r="I276" s="16">
        <f t="shared" si="74"/>
        <v>0</v>
      </c>
      <c r="J276" s="16">
        <f t="shared" si="74"/>
        <v>0</v>
      </c>
    </row>
    <row r="277" spans="2:10">
      <c r="B277" s="193">
        <v>43465</v>
      </c>
      <c r="D277" s="48">
        <f t="shared" ref="D277:D314" si="75">+B277</f>
        <v>43465</v>
      </c>
      <c r="E277" s="18" t="str">
        <f t="shared" ref="E277:E290" si="76">IF($C277="","",C277/1000000)</f>
        <v/>
      </c>
      <c r="F277" s="16" t="str">
        <f t="shared" si="68"/>
        <v/>
      </c>
      <c r="G277" s="16" t="str">
        <f t="shared" si="69"/>
        <v/>
      </c>
      <c r="H277" s="16" t="str">
        <f t="shared" si="70"/>
        <v/>
      </c>
      <c r="I277" s="16">
        <f t="shared" ref="I277:I285" si="77">SUM(F266:F277)/12</f>
        <v>0</v>
      </c>
      <c r="J277" s="16">
        <f t="shared" ref="J277:J285" si="78">SUM(G266:G277)/12</f>
        <v>0</v>
      </c>
    </row>
    <row r="278" spans="2:10">
      <c r="B278" s="193">
        <v>43496</v>
      </c>
      <c r="D278" s="48">
        <f t="shared" si="75"/>
        <v>43496</v>
      </c>
      <c r="E278" s="18" t="str">
        <f t="shared" si="76"/>
        <v/>
      </c>
      <c r="F278" s="16" t="str">
        <f t="shared" si="68"/>
        <v/>
      </c>
      <c r="G278" s="16" t="str">
        <f t="shared" si="69"/>
        <v/>
      </c>
      <c r="H278" s="16" t="str">
        <f t="shared" si="70"/>
        <v/>
      </c>
      <c r="I278" s="16">
        <f t="shared" si="77"/>
        <v>0</v>
      </c>
      <c r="J278" s="16">
        <f t="shared" si="78"/>
        <v>0</v>
      </c>
    </row>
    <row r="279" spans="2:10">
      <c r="B279" s="193">
        <v>43524</v>
      </c>
      <c r="D279" s="420">
        <f t="shared" si="75"/>
        <v>43524</v>
      </c>
      <c r="E279" s="18" t="str">
        <f t="shared" si="76"/>
        <v/>
      </c>
      <c r="F279" s="16" t="str">
        <f t="shared" si="68"/>
        <v/>
      </c>
      <c r="G279" s="16" t="str">
        <f t="shared" si="69"/>
        <v/>
      </c>
      <c r="H279" s="16" t="str">
        <f t="shared" si="70"/>
        <v/>
      </c>
      <c r="I279" s="16">
        <f t="shared" si="77"/>
        <v>0</v>
      </c>
      <c r="J279" s="16">
        <f t="shared" si="78"/>
        <v>0</v>
      </c>
    </row>
    <row r="280" spans="2:10">
      <c r="B280" s="193">
        <v>43553</v>
      </c>
      <c r="D280" s="420">
        <f t="shared" si="75"/>
        <v>43553</v>
      </c>
      <c r="E280" s="18" t="str">
        <f t="shared" si="76"/>
        <v/>
      </c>
      <c r="F280" s="16" t="str">
        <f t="shared" si="68"/>
        <v/>
      </c>
      <c r="G280" s="16" t="str">
        <f t="shared" si="69"/>
        <v/>
      </c>
      <c r="H280" s="16" t="str">
        <f t="shared" si="70"/>
        <v/>
      </c>
      <c r="I280" s="16">
        <f t="shared" si="77"/>
        <v>0</v>
      </c>
      <c r="J280" s="16">
        <f t="shared" si="78"/>
        <v>0</v>
      </c>
    </row>
    <row r="281" spans="2:10">
      <c r="B281" s="193">
        <v>43585</v>
      </c>
      <c r="D281" s="420">
        <f t="shared" si="75"/>
        <v>43585</v>
      </c>
      <c r="E281" s="18" t="str">
        <f t="shared" si="76"/>
        <v/>
      </c>
      <c r="F281" s="16" t="str">
        <f t="shared" si="68"/>
        <v/>
      </c>
      <c r="G281" s="16" t="str">
        <f t="shared" si="69"/>
        <v/>
      </c>
      <c r="H281" s="16" t="str">
        <f t="shared" si="70"/>
        <v/>
      </c>
      <c r="I281" s="16">
        <f t="shared" si="77"/>
        <v>0</v>
      </c>
      <c r="J281" s="16">
        <f t="shared" si="78"/>
        <v>0</v>
      </c>
    </row>
    <row r="282" spans="2:10">
      <c r="B282" s="193">
        <v>43616</v>
      </c>
      <c r="D282" s="420">
        <f t="shared" si="75"/>
        <v>43616</v>
      </c>
      <c r="E282" s="18" t="str">
        <f t="shared" si="76"/>
        <v/>
      </c>
      <c r="F282" s="16" t="str">
        <f t="shared" si="68"/>
        <v/>
      </c>
      <c r="G282" s="16" t="str">
        <f t="shared" si="69"/>
        <v/>
      </c>
      <c r="H282" s="16" t="str">
        <f t="shared" si="70"/>
        <v/>
      </c>
      <c r="I282" s="16">
        <f t="shared" si="77"/>
        <v>0</v>
      </c>
      <c r="J282" s="16">
        <f t="shared" si="78"/>
        <v>0</v>
      </c>
    </row>
    <row r="283" spans="2:10">
      <c r="B283" s="193">
        <v>43644</v>
      </c>
      <c r="D283" s="420">
        <f t="shared" si="75"/>
        <v>43644</v>
      </c>
      <c r="E283" s="18" t="str">
        <f t="shared" si="76"/>
        <v/>
      </c>
      <c r="F283" s="16" t="str">
        <f t="shared" si="68"/>
        <v/>
      </c>
      <c r="G283" s="16" t="str">
        <f t="shared" si="69"/>
        <v/>
      </c>
      <c r="H283" s="16" t="str">
        <f t="shared" si="70"/>
        <v/>
      </c>
      <c r="I283" s="16">
        <f t="shared" si="77"/>
        <v>0</v>
      </c>
      <c r="J283" s="16">
        <f t="shared" si="78"/>
        <v>0</v>
      </c>
    </row>
    <row r="284" spans="2:10">
      <c r="B284" s="193">
        <v>43677</v>
      </c>
      <c r="D284" s="420">
        <f t="shared" si="75"/>
        <v>43677</v>
      </c>
      <c r="E284" s="18" t="str">
        <f t="shared" si="76"/>
        <v/>
      </c>
      <c r="F284" s="16" t="str">
        <f t="shared" si="68"/>
        <v/>
      </c>
      <c r="G284" s="16" t="str">
        <f t="shared" si="69"/>
        <v/>
      </c>
      <c r="H284" s="16" t="str">
        <f t="shared" si="70"/>
        <v/>
      </c>
      <c r="I284" s="16">
        <f t="shared" si="77"/>
        <v>0</v>
      </c>
      <c r="J284" s="16">
        <f t="shared" si="78"/>
        <v>0</v>
      </c>
    </row>
    <row r="285" spans="2:10">
      <c r="B285" s="193">
        <v>43707</v>
      </c>
      <c r="D285" s="420">
        <f t="shared" si="75"/>
        <v>43707</v>
      </c>
      <c r="E285" s="18" t="str">
        <f t="shared" si="76"/>
        <v/>
      </c>
      <c r="F285" s="16" t="str">
        <f t="shared" si="68"/>
        <v/>
      </c>
      <c r="G285" s="16" t="str">
        <f t="shared" si="69"/>
        <v/>
      </c>
      <c r="H285" s="16" t="str">
        <f t="shared" si="70"/>
        <v/>
      </c>
      <c r="I285" s="16">
        <f t="shared" si="77"/>
        <v>0</v>
      </c>
      <c r="J285" s="16">
        <f t="shared" si="78"/>
        <v>0</v>
      </c>
    </row>
    <row r="286" spans="2:10">
      <c r="B286" s="193">
        <v>43738</v>
      </c>
      <c r="D286" s="420">
        <f t="shared" si="75"/>
        <v>43738</v>
      </c>
      <c r="E286" s="18" t="str">
        <f t="shared" si="76"/>
        <v/>
      </c>
      <c r="F286" s="16" t="str">
        <f t="shared" si="68"/>
        <v/>
      </c>
      <c r="G286" s="16" t="str">
        <f t="shared" si="69"/>
        <v/>
      </c>
      <c r="H286" s="16" t="str">
        <f t="shared" si="70"/>
        <v/>
      </c>
      <c r="I286" s="16">
        <f t="shared" ref="I286:I293" si="79">SUM(F275:F286)/12</f>
        <v>0</v>
      </c>
      <c r="J286" s="16">
        <f t="shared" ref="J286:J293" si="80">SUM(G275:G286)/12</f>
        <v>0</v>
      </c>
    </row>
    <row r="287" spans="2:10">
      <c r="B287" s="193">
        <v>43769</v>
      </c>
      <c r="D287" s="420">
        <f t="shared" si="75"/>
        <v>43769</v>
      </c>
      <c r="E287" s="18" t="str">
        <f t="shared" si="76"/>
        <v/>
      </c>
      <c r="F287" s="16" t="str">
        <f t="shared" si="68"/>
        <v/>
      </c>
      <c r="G287" s="16" t="str">
        <f t="shared" si="69"/>
        <v/>
      </c>
      <c r="H287" s="16" t="str">
        <f t="shared" si="70"/>
        <v/>
      </c>
      <c r="I287" s="16">
        <f t="shared" si="79"/>
        <v>0</v>
      </c>
      <c r="J287" s="16">
        <f t="shared" si="80"/>
        <v>0</v>
      </c>
    </row>
    <row r="288" spans="2:10">
      <c r="B288" s="193">
        <v>43798</v>
      </c>
      <c r="D288" s="420">
        <f t="shared" si="75"/>
        <v>43798</v>
      </c>
      <c r="E288" s="18" t="str">
        <f t="shared" si="76"/>
        <v/>
      </c>
      <c r="F288" s="16" t="str">
        <f t="shared" si="68"/>
        <v/>
      </c>
      <c r="G288" s="16" t="str">
        <f t="shared" si="69"/>
        <v/>
      </c>
      <c r="H288" s="16" t="str">
        <f t="shared" si="70"/>
        <v/>
      </c>
      <c r="I288" s="16">
        <f t="shared" si="79"/>
        <v>0</v>
      </c>
      <c r="J288" s="16">
        <f t="shared" si="80"/>
        <v>0</v>
      </c>
    </row>
    <row r="289" spans="2:10">
      <c r="B289" s="193">
        <v>43830</v>
      </c>
      <c r="D289" s="420">
        <f t="shared" si="75"/>
        <v>43830</v>
      </c>
      <c r="E289" s="18" t="str">
        <f t="shared" si="76"/>
        <v/>
      </c>
      <c r="F289" s="16" t="str">
        <f t="shared" si="68"/>
        <v/>
      </c>
      <c r="G289" s="16" t="str">
        <f t="shared" si="69"/>
        <v/>
      </c>
      <c r="H289" s="16" t="str">
        <f t="shared" si="70"/>
        <v/>
      </c>
      <c r="I289" s="16">
        <f t="shared" si="79"/>
        <v>0</v>
      </c>
      <c r="J289" s="16">
        <f t="shared" si="80"/>
        <v>0</v>
      </c>
    </row>
    <row r="290" spans="2:10">
      <c r="B290" s="193">
        <v>43861</v>
      </c>
      <c r="D290" s="420">
        <f t="shared" si="75"/>
        <v>43861</v>
      </c>
      <c r="E290" s="18" t="str">
        <f t="shared" si="76"/>
        <v/>
      </c>
      <c r="F290" s="16" t="str">
        <f t="shared" si="68"/>
        <v/>
      </c>
      <c r="G290" s="16" t="str">
        <f t="shared" si="69"/>
        <v/>
      </c>
      <c r="H290" s="16" t="str">
        <f t="shared" si="70"/>
        <v/>
      </c>
      <c r="I290" s="16">
        <f t="shared" si="79"/>
        <v>0</v>
      </c>
      <c r="J290" s="16">
        <f t="shared" si="80"/>
        <v>0</v>
      </c>
    </row>
    <row r="291" spans="2:10">
      <c r="B291" s="193">
        <v>43889</v>
      </c>
      <c r="D291" s="420">
        <f t="shared" si="75"/>
        <v>43889</v>
      </c>
      <c r="I291" s="16">
        <f t="shared" si="79"/>
        <v>0</v>
      </c>
      <c r="J291" s="16">
        <f t="shared" si="80"/>
        <v>0</v>
      </c>
    </row>
    <row r="292" spans="2:10">
      <c r="B292" s="193">
        <v>43921</v>
      </c>
      <c r="D292" s="420">
        <f t="shared" si="75"/>
        <v>43921</v>
      </c>
      <c r="I292" s="16">
        <f t="shared" si="79"/>
        <v>0</v>
      </c>
      <c r="J292" s="16">
        <f t="shared" si="80"/>
        <v>0</v>
      </c>
    </row>
    <row r="293" spans="2:10">
      <c r="B293" s="193">
        <v>43951</v>
      </c>
      <c r="D293" s="420">
        <f t="shared" si="75"/>
        <v>43951</v>
      </c>
      <c r="I293" s="16">
        <f t="shared" si="79"/>
        <v>0</v>
      </c>
      <c r="J293" s="16">
        <f t="shared" si="80"/>
        <v>0</v>
      </c>
    </row>
    <row r="294" spans="2:10">
      <c r="B294" s="193">
        <v>43980</v>
      </c>
      <c r="D294" s="420">
        <f t="shared" si="75"/>
        <v>43980</v>
      </c>
      <c r="I294" s="16">
        <f t="shared" ref="I294:I314" si="81">SUM(F283:F294)/12</f>
        <v>0</v>
      </c>
      <c r="J294" s="16">
        <f t="shared" ref="J294:J314" si="82">SUM(G283:G294)/12</f>
        <v>0</v>
      </c>
    </row>
    <row r="295" spans="2:10">
      <c r="B295" s="193">
        <v>44012</v>
      </c>
      <c r="D295" s="420">
        <f t="shared" si="75"/>
        <v>44012</v>
      </c>
      <c r="I295" s="16">
        <f t="shared" si="81"/>
        <v>0</v>
      </c>
      <c r="J295" s="16">
        <f t="shared" si="82"/>
        <v>0</v>
      </c>
    </row>
    <row r="296" spans="2:10">
      <c r="B296" s="193">
        <v>44043</v>
      </c>
      <c r="D296" s="420">
        <f t="shared" si="75"/>
        <v>44043</v>
      </c>
      <c r="I296" s="16">
        <f t="shared" si="81"/>
        <v>0</v>
      </c>
      <c r="J296" s="16">
        <f t="shared" si="82"/>
        <v>0</v>
      </c>
    </row>
    <row r="297" spans="2:10">
      <c r="B297" s="193">
        <v>44074</v>
      </c>
      <c r="D297" s="420">
        <f t="shared" si="75"/>
        <v>44074</v>
      </c>
      <c r="I297" s="16">
        <f t="shared" si="81"/>
        <v>0</v>
      </c>
      <c r="J297" s="16">
        <f t="shared" si="82"/>
        <v>0</v>
      </c>
    </row>
    <row r="298" spans="2:10">
      <c r="B298" s="193">
        <v>44104</v>
      </c>
      <c r="D298" s="420">
        <f t="shared" si="75"/>
        <v>44104</v>
      </c>
      <c r="I298" s="16">
        <f t="shared" si="81"/>
        <v>0</v>
      </c>
      <c r="J298" s="16">
        <f t="shared" si="82"/>
        <v>0</v>
      </c>
    </row>
    <row r="299" spans="2:10">
      <c r="B299" s="193">
        <v>44134</v>
      </c>
      <c r="D299" s="420">
        <f t="shared" si="75"/>
        <v>44134</v>
      </c>
      <c r="I299" s="16">
        <f t="shared" si="81"/>
        <v>0</v>
      </c>
      <c r="J299" s="16">
        <f t="shared" si="82"/>
        <v>0</v>
      </c>
    </row>
    <row r="300" spans="2:10">
      <c r="B300" s="193">
        <v>44165</v>
      </c>
      <c r="D300" s="420">
        <f t="shared" si="75"/>
        <v>44165</v>
      </c>
      <c r="I300" s="16">
        <f t="shared" si="81"/>
        <v>0</v>
      </c>
      <c r="J300" s="16">
        <f t="shared" si="82"/>
        <v>0</v>
      </c>
    </row>
    <row r="301" spans="2:10">
      <c r="B301" s="193">
        <v>44196</v>
      </c>
      <c r="D301" s="420">
        <f t="shared" si="75"/>
        <v>44196</v>
      </c>
      <c r="I301" s="16">
        <f t="shared" si="81"/>
        <v>0</v>
      </c>
      <c r="J301" s="16">
        <f t="shared" si="82"/>
        <v>0</v>
      </c>
    </row>
    <row r="302" spans="2:10">
      <c r="B302" s="193">
        <v>44225</v>
      </c>
      <c r="D302" s="420">
        <f t="shared" si="75"/>
        <v>44225</v>
      </c>
      <c r="I302" s="16">
        <f t="shared" si="81"/>
        <v>0</v>
      </c>
      <c r="J302" s="16">
        <f t="shared" si="82"/>
        <v>0</v>
      </c>
    </row>
    <row r="303" spans="2:10">
      <c r="B303" s="193">
        <v>44253</v>
      </c>
      <c r="D303" s="420">
        <f t="shared" si="75"/>
        <v>44253</v>
      </c>
      <c r="I303" s="16">
        <f t="shared" si="81"/>
        <v>0</v>
      </c>
      <c r="J303" s="16">
        <f t="shared" si="82"/>
        <v>0</v>
      </c>
    </row>
    <row r="304" spans="2:10">
      <c r="B304" s="193">
        <v>44286</v>
      </c>
      <c r="D304" s="420">
        <f t="shared" si="75"/>
        <v>44286</v>
      </c>
      <c r="I304" s="16">
        <f t="shared" si="81"/>
        <v>0</v>
      </c>
      <c r="J304" s="16">
        <f t="shared" si="82"/>
        <v>0</v>
      </c>
    </row>
    <row r="305" spans="2:10">
      <c r="B305" s="193">
        <v>44316</v>
      </c>
      <c r="D305" s="420">
        <f t="shared" si="75"/>
        <v>44316</v>
      </c>
      <c r="I305" s="16">
        <f t="shared" si="81"/>
        <v>0</v>
      </c>
      <c r="J305" s="16">
        <f t="shared" si="82"/>
        <v>0</v>
      </c>
    </row>
    <row r="306" spans="2:10">
      <c r="B306" s="193">
        <v>44347</v>
      </c>
      <c r="D306" s="420">
        <f t="shared" si="75"/>
        <v>44347</v>
      </c>
      <c r="I306" s="16">
        <f t="shared" si="81"/>
        <v>0</v>
      </c>
      <c r="J306" s="16">
        <f t="shared" si="82"/>
        <v>0</v>
      </c>
    </row>
    <row r="307" spans="2:10">
      <c r="B307" s="193">
        <v>44377</v>
      </c>
      <c r="D307" s="420">
        <f t="shared" si="75"/>
        <v>44377</v>
      </c>
      <c r="I307" s="16">
        <f t="shared" si="81"/>
        <v>0</v>
      </c>
      <c r="J307" s="16">
        <f t="shared" si="82"/>
        <v>0</v>
      </c>
    </row>
    <row r="308" spans="2:10">
      <c r="B308" s="193" t="e">
        <f>MFSA!B224</f>
        <v>#REF!</v>
      </c>
      <c r="D308" s="420" t="e">
        <f t="shared" si="75"/>
        <v>#REF!</v>
      </c>
      <c r="I308" s="16">
        <f t="shared" si="81"/>
        <v>0</v>
      </c>
      <c r="J308" s="16">
        <f t="shared" si="82"/>
        <v>0</v>
      </c>
    </row>
    <row r="309" spans="2:10">
      <c r="B309" s="193">
        <v>44439</v>
      </c>
      <c r="D309" s="420">
        <f t="shared" si="75"/>
        <v>44439</v>
      </c>
      <c r="I309" s="16">
        <f t="shared" si="81"/>
        <v>0</v>
      </c>
      <c r="J309" s="16">
        <f t="shared" si="82"/>
        <v>0</v>
      </c>
    </row>
    <row r="310" spans="2:10">
      <c r="B310" s="193">
        <v>44469</v>
      </c>
      <c r="D310" s="420">
        <f t="shared" si="75"/>
        <v>44469</v>
      </c>
      <c r="I310" s="16">
        <f t="shared" si="81"/>
        <v>0</v>
      </c>
      <c r="J310" s="16">
        <f t="shared" si="82"/>
        <v>0</v>
      </c>
    </row>
    <row r="311" spans="2:10">
      <c r="B311" s="193">
        <v>44498</v>
      </c>
      <c r="D311" s="420">
        <f t="shared" si="75"/>
        <v>44498</v>
      </c>
      <c r="I311" s="16">
        <f t="shared" si="81"/>
        <v>0</v>
      </c>
      <c r="J311" s="16">
        <f t="shared" si="82"/>
        <v>0</v>
      </c>
    </row>
    <row r="312" spans="2:10">
      <c r="B312" s="193">
        <v>44530</v>
      </c>
      <c r="D312" s="420">
        <f t="shared" si="75"/>
        <v>44530</v>
      </c>
      <c r="I312" s="16">
        <f t="shared" si="81"/>
        <v>0</v>
      </c>
      <c r="J312" s="16">
        <f t="shared" si="82"/>
        <v>0</v>
      </c>
    </row>
    <row r="313" spans="2:10">
      <c r="B313" s="193">
        <v>44561</v>
      </c>
      <c r="D313" s="420">
        <f t="shared" si="75"/>
        <v>44561</v>
      </c>
      <c r="I313" s="16">
        <f t="shared" si="81"/>
        <v>0</v>
      </c>
      <c r="J313" s="16">
        <f t="shared" si="82"/>
        <v>0</v>
      </c>
    </row>
    <row r="314" spans="2:10">
      <c r="B314" s="193">
        <v>44592</v>
      </c>
      <c r="D314" s="420">
        <f t="shared" si="75"/>
        <v>44592</v>
      </c>
      <c r="I314" s="16">
        <f t="shared" si="81"/>
        <v>0</v>
      </c>
      <c r="J314" s="16">
        <f t="shared" si="82"/>
        <v>0</v>
      </c>
    </row>
    <row r="315" spans="2:10">
      <c r="B315" s="193">
        <v>44620</v>
      </c>
      <c r="D315" s="420">
        <f t="shared" ref="D315:D320" si="83">+B315</f>
        <v>44620</v>
      </c>
      <c r="I315" s="16">
        <f t="shared" ref="I315:J317" si="84">SUM(F304:F315)/12</f>
        <v>0</v>
      </c>
      <c r="J315" s="16">
        <f t="shared" si="84"/>
        <v>0</v>
      </c>
    </row>
    <row r="316" spans="2:10">
      <c r="B316" s="193">
        <v>44651</v>
      </c>
      <c r="D316" s="420">
        <f t="shared" si="83"/>
        <v>44651</v>
      </c>
      <c r="I316" s="16">
        <f t="shared" si="84"/>
        <v>0</v>
      </c>
      <c r="J316" s="16">
        <f t="shared" si="84"/>
        <v>0</v>
      </c>
    </row>
    <row r="317" spans="2:10">
      <c r="B317" s="193">
        <v>44680</v>
      </c>
      <c r="D317" s="420">
        <f t="shared" si="83"/>
        <v>44680</v>
      </c>
      <c r="I317" s="16">
        <f t="shared" si="84"/>
        <v>0</v>
      </c>
      <c r="J317" s="16">
        <f t="shared" si="84"/>
        <v>0</v>
      </c>
    </row>
    <row r="318" spans="2:10">
      <c r="B318" s="193">
        <v>44712</v>
      </c>
      <c r="D318" s="420">
        <f t="shared" si="83"/>
        <v>44712</v>
      </c>
      <c r="I318" s="16">
        <f t="shared" ref="I318:I335" si="85">SUM(F307:F318)/12</f>
        <v>0</v>
      </c>
      <c r="J318" s="16">
        <f t="shared" ref="J318:J335" si="86">SUM(G307:G318)/12</f>
        <v>0</v>
      </c>
    </row>
    <row r="319" spans="2:10">
      <c r="B319" s="193">
        <v>44742</v>
      </c>
      <c r="D319" s="420">
        <f t="shared" si="83"/>
        <v>44742</v>
      </c>
      <c r="I319" s="16">
        <f t="shared" si="85"/>
        <v>0</v>
      </c>
      <c r="J319" s="16">
        <f t="shared" si="86"/>
        <v>0</v>
      </c>
    </row>
    <row r="320" spans="2:10">
      <c r="B320" s="193">
        <v>44771</v>
      </c>
      <c r="D320" s="420">
        <f t="shared" si="83"/>
        <v>44771</v>
      </c>
      <c r="I320" s="16">
        <f t="shared" si="85"/>
        <v>0</v>
      </c>
      <c r="J320" s="16">
        <f t="shared" si="86"/>
        <v>0</v>
      </c>
    </row>
    <row r="321" spans="2:10">
      <c r="B321" s="193">
        <v>44804</v>
      </c>
      <c r="D321" s="420">
        <f t="shared" ref="D321:D337" si="87">+B321</f>
        <v>44804</v>
      </c>
      <c r="I321" s="16">
        <f t="shared" si="85"/>
        <v>0</v>
      </c>
      <c r="J321" s="16">
        <f t="shared" si="86"/>
        <v>0</v>
      </c>
    </row>
    <row r="322" spans="2:10">
      <c r="B322" s="193">
        <v>44834</v>
      </c>
      <c r="D322" s="420">
        <f t="shared" si="87"/>
        <v>44834</v>
      </c>
      <c r="I322" s="16">
        <f t="shared" si="85"/>
        <v>0</v>
      </c>
      <c r="J322" s="16">
        <f t="shared" si="86"/>
        <v>0</v>
      </c>
    </row>
    <row r="323" spans="2:10">
      <c r="B323" s="193">
        <v>44865</v>
      </c>
      <c r="D323" s="420">
        <f t="shared" si="87"/>
        <v>44865</v>
      </c>
      <c r="I323" s="16">
        <f t="shared" si="85"/>
        <v>0</v>
      </c>
      <c r="J323" s="16">
        <f t="shared" si="86"/>
        <v>0</v>
      </c>
    </row>
    <row r="324" spans="2:10">
      <c r="B324" s="193">
        <v>44895</v>
      </c>
      <c r="D324" s="420">
        <f t="shared" si="87"/>
        <v>44895</v>
      </c>
      <c r="I324" s="16">
        <f t="shared" si="85"/>
        <v>0</v>
      </c>
      <c r="J324" s="16">
        <f t="shared" si="86"/>
        <v>0</v>
      </c>
    </row>
    <row r="325" spans="2:10">
      <c r="B325" s="193">
        <v>44925</v>
      </c>
      <c r="D325" s="420">
        <f t="shared" si="87"/>
        <v>44925</v>
      </c>
      <c r="I325" s="16">
        <f t="shared" si="85"/>
        <v>0</v>
      </c>
      <c r="J325" s="16">
        <f t="shared" si="86"/>
        <v>0</v>
      </c>
    </row>
    <row r="326" spans="2:10">
      <c r="B326" s="193">
        <v>44957</v>
      </c>
      <c r="D326" s="420">
        <f t="shared" si="87"/>
        <v>44957</v>
      </c>
      <c r="I326" s="16">
        <f t="shared" si="85"/>
        <v>0</v>
      </c>
      <c r="J326" s="16">
        <f t="shared" si="86"/>
        <v>0</v>
      </c>
    </row>
    <row r="327" spans="2:10">
      <c r="B327" s="193">
        <v>44985</v>
      </c>
      <c r="D327" s="420">
        <f t="shared" si="87"/>
        <v>44985</v>
      </c>
      <c r="I327" s="16">
        <f t="shared" si="85"/>
        <v>0</v>
      </c>
      <c r="J327" s="16">
        <f t="shared" si="86"/>
        <v>0</v>
      </c>
    </row>
    <row r="328" spans="2:10">
      <c r="B328" s="193">
        <v>45016</v>
      </c>
      <c r="D328" s="420">
        <f t="shared" si="87"/>
        <v>45016</v>
      </c>
      <c r="I328" s="16">
        <f t="shared" si="85"/>
        <v>0</v>
      </c>
      <c r="J328" s="16">
        <f t="shared" si="86"/>
        <v>0</v>
      </c>
    </row>
    <row r="329" spans="2:10">
      <c r="B329" s="193">
        <v>45044</v>
      </c>
      <c r="D329" s="420">
        <f t="shared" si="87"/>
        <v>45044</v>
      </c>
      <c r="I329" s="16">
        <f t="shared" si="85"/>
        <v>0</v>
      </c>
      <c r="J329" s="16">
        <f t="shared" si="86"/>
        <v>0</v>
      </c>
    </row>
    <row r="330" spans="2:10">
      <c r="B330" s="193">
        <v>45077</v>
      </c>
      <c r="D330" s="420">
        <f t="shared" si="87"/>
        <v>45077</v>
      </c>
      <c r="I330" s="16">
        <f t="shared" si="85"/>
        <v>0</v>
      </c>
      <c r="J330" s="16">
        <f t="shared" si="86"/>
        <v>0</v>
      </c>
    </row>
    <row r="331" spans="2:10">
      <c r="B331" s="193">
        <v>45107</v>
      </c>
      <c r="D331" s="420">
        <f t="shared" si="87"/>
        <v>45107</v>
      </c>
      <c r="I331" s="16">
        <f t="shared" si="85"/>
        <v>0</v>
      </c>
      <c r="J331" s="16">
        <f t="shared" si="86"/>
        <v>0</v>
      </c>
    </row>
    <row r="332" spans="2:10">
      <c r="B332" s="193">
        <v>45138</v>
      </c>
      <c r="D332" s="420">
        <f t="shared" si="87"/>
        <v>45138</v>
      </c>
      <c r="I332" s="16">
        <f t="shared" si="85"/>
        <v>0</v>
      </c>
      <c r="J332" s="16">
        <f t="shared" si="86"/>
        <v>0</v>
      </c>
    </row>
    <row r="333" spans="2:10">
      <c r="B333" s="193">
        <v>45169</v>
      </c>
      <c r="D333" s="420">
        <f t="shared" si="87"/>
        <v>45169</v>
      </c>
      <c r="I333" s="16">
        <f t="shared" si="85"/>
        <v>0</v>
      </c>
      <c r="J333" s="16">
        <f t="shared" si="86"/>
        <v>0</v>
      </c>
    </row>
    <row r="334" spans="2:10">
      <c r="B334" s="193">
        <v>45198</v>
      </c>
      <c r="D334" s="420">
        <f t="shared" si="87"/>
        <v>45198</v>
      </c>
      <c r="I334" s="16">
        <f t="shared" si="85"/>
        <v>0</v>
      </c>
      <c r="J334" s="16">
        <f t="shared" si="86"/>
        <v>0</v>
      </c>
    </row>
    <row r="335" spans="2:10">
      <c r="B335" s="193">
        <v>41213</v>
      </c>
      <c r="D335" s="420">
        <f t="shared" si="87"/>
        <v>41213</v>
      </c>
      <c r="I335" s="16">
        <f t="shared" si="85"/>
        <v>0</v>
      </c>
      <c r="J335" s="16">
        <f t="shared" si="86"/>
        <v>0</v>
      </c>
    </row>
    <row r="336" spans="2:10">
      <c r="B336" s="193">
        <v>45260</v>
      </c>
      <c r="D336" s="420">
        <f t="shared" si="87"/>
        <v>45260</v>
      </c>
      <c r="I336" s="16">
        <f t="shared" ref="I336:J338" si="88">SUM(F325:F336)/12</f>
        <v>0</v>
      </c>
      <c r="J336" s="16">
        <f t="shared" si="88"/>
        <v>0</v>
      </c>
    </row>
    <row r="337" spans="2:10">
      <c r="B337" s="193">
        <v>45289</v>
      </c>
      <c r="D337" s="420">
        <f t="shared" si="87"/>
        <v>45289</v>
      </c>
      <c r="I337" s="16">
        <f t="shared" si="88"/>
        <v>0</v>
      </c>
      <c r="J337" s="16">
        <f t="shared" si="88"/>
        <v>0</v>
      </c>
    </row>
    <row r="338" spans="2:10">
      <c r="B338" s="193">
        <v>45322</v>
      </c>
      <c r="D338" s="420">
        <f t="shared" ref="D338:D343" si="89">+B338</f>
        <v>45322</v>
      </c>
      <c r="I338" s="16">
        <f t="shared" si="88"/>
        <v>0</v>
      </c>
      <c r="J338" s="16">
        <f t="shared" si="88"/>
        <v>0</v>
      </c>
    </row>
    <row r="339" spans="2:10">
      <c r="B339" s="193">
        <v>45351</v>
      </c>
      <c r="D339" s="420">
        <f t="shared" si="89"/>
        <v>45351</v>
      </c>
      <c r="I339" s="16">
        <f t="shared" ref="I339:J342" si="90">SUM(F328:F339)/12</f>
        <v>0</v>
      </c>
      <c r="J339" s="16">
        <f t="shared" si="90"/>
        <v>0</v>
      </c>
    </row>
    <row r="340" spans="2:10">
      <c r="B340" s="193">
        <v>45379</v>
      </c>
      <c r="D340" s="420">
        <f t="shared" si="89"/>
        <v>45379</v>
      </c>
      <c r="I340" s="16">
        <f t="shared" si="90"/>
        <v>0</v>
      </c>
      <c r="J340" s="16">
        <f t="shared" si="90"/>
        <v>0</v>
      </c>
    </row>
    <row r="341" spans="2:10">
      <c r="B341" s="402">
        <v>45443</v>
      </c>
      <c r="D341" s="420">
        <f t="shared" si="89"/>
        <v>45443</v>
      </c>
      <c r="I341" s="16">
        <f t="shared" si="90"/>
        <v>0</v>
      </c>
      <c r="J341" s="16">
        <f t="shared" si="90"/>
        <v>0</v>
      </c>
    </row>
    <row r="342" spans="2:10">
      <c r="B342" s="193">
        <v>45471</v>
      </c>
      <c r="D342" s="420">
        <f t="shared" si="89"/>
        <v>45471</v>
      </c>
      <c r="I342" s="16">
        <f t="shared" si="90"/>
        <v>0</v>
      </c>
      <c r="J342" s="16">
        <f t="shared" si="90"/>
        <v>0</v>
      </c>
    </row>
    <row r="343" spans="2:10">
      <c r="B343" s="193">
        <v>45504</v>
      </c>
      <c r="D343" s="420">
        <f t="shared" si="89"/>
        <v>45504</v>
      </c>
      <c r="I343" s="16">
        <f t="shared" ref="I343:J347" si="91">SUM(F332:F343)/12</f>
        <v>0</v>
      </c>
      <c r="J343" s="16">
        <f t="shared" si="91"/>
        <v>0</v>
      </c>
    </row>
    <row r="344" spans="2:10">
      <c r="B344" s="193"/>
      <c r="D344" s="193">
        <v>45535</v>
      </c>
      <c r="I344" s="16">
        <f t="shared" si="91"/>
        <v>0</v>
      </c>
      <c r="J344" s="16">
        <f t="shared" si="91"/>
        <v>0</v>
      </c>
    </row>
    <row r="345" spans="2:10">
      <c r="B345" s="193"/>
      <c r="D345" s="420">
        <v>45565</v>
      </c>
      <c r="I345" s="16">
        <f t="shared" si="91"/>
        <v>0</v>
      </c>
      <c r="J345" s="16">
        <f t="shared" si="91"/>
        <v>0</v>
      </c>
    </row>
    <row r="346" spans="2:10">
      <c r="B346" s="193"/>
      <c r="D346" s="420">
        <v>45596</v>
      </c>
      <c r="I346" s="16">
        <f t="shared" si="91"/>
        <v>0</v>
      </c>
      <c r="J346" s="16">
        <f t="shared" si="91"/>
        <v>0</v>
      </c>
    </row>
    <row r="347" spans="2:10">
      <c r="B347" s="193"/>
      <c r="D347" s="420">
        <v>45625</v>
      </c>
      <c r="I347" s="16">
        <f t="shared" si="91"/>
        <v>0</v>
      </c>
      <c r="J347" s="16">
        <f t="shared" si="91"/>
        <v>0</v>
      </c>
    </row>
    <row r="348" spans="2:10">
      <c r="B348" s="193"/>
      <c r="D348" s="420">
        <v>45657</v>
      </c>
      <c r="I348" s="16">
        <f t="shared" ref="I348:J350" si="92">SUM(F337:F348)/12</f>
        <v>0</v>
      </c>
      <c r="J348" s="16">
        <f t="shared" si="92"/>
        <v>0</v>
      </c>
    </row>
    <row r="349" spans="2:10">
      <c r="B349" s="193"/>
      <c r="D349" s="420">
        <v>45688</v>
      </c>
      <c r="I349" s="16">
        <f t="shared" si="92"/>
        <v>0</v>
      </c>
      <c r="J349" s="16">
        <f t="shared" si="92"/>
        <v>0</v>
      </c>
    </row>
    <row r="350" spans="2:10">
      <c r="B350" s="193"/>
      <c r="D350" s="420">
        <v>45350</v>
      </c>
      <c r="I350" s="16">
        <f t="shared" si="92"/>
        <v>0</v>
      </c>
      <c r="J350" s="16">
        <f t="shared" si="92"/>
        <v>0</v>
      </c>
    </row>
    <row r="351" spans="2:10">
      <c r="B351" s="193"/>
      <c r="D351" s="420"/>
    </row>
    <row r="352" spans="2:10">
      <c r="B352" s="193"/>
      <c r="D352" s="420"/>
    </row>
    <row r="353" spans="2:4">
      <c r="B353" s="193"/>
      <c r="D353" s="420"/>
    </row>
    <row r="354" spans="2:4">
      <c r="B354" s="193"/>
      <c r="D354" s="420"/>
    </row>
    <row r="355" spans="2:4">
      <c r="B355" s="193"/>
      <c r="D355" s="420"/>
    </row>
    <row r="356" spans="2:4">
      <c r="B356" s="193"/>
      <c r="D356" s="420"/>
    </row>
    <row r="357" spans="2:4">
      <c r="B357" s="193"/>
      <c r="D357" s="420"/>
    </row>
    <row r="358" spans="2:4">
      <c r="B358" s="193"/>
      <c r="D358" s="420"/>
    </row>
    <row r="359" spans="2:4">
      <c r="B359" s="193"/>
      <c r="D359" s="420"/>
    </row>
    <row r="360" spans="2:4">
      <c r="B360" s="193"/>
      <c r="D360" s="420"/>
    </row>
    <row r="361" spans="2:4">
      <c r="B361" s="193"/>
      <c r="D361" s="420"/>
    </row>
    <row r="362" spans="2:4">
      <c r="B362" s="193"/>
      <c r="D362" s="420"/>
    </row>
    <row r="363" spans="2:4">
      <c r="B363" s="193"/>
      <c r="D363" s="420"/>
    </row>
    <row r="364" spans="2:4">
      <c r="B364" s="193"/>
      <c r="D364" s="420"/>
    </row>
    <row r="365" spans="2:4">
      <c r="B365" s="193"/>
      <c r="D365" s="420"/>
    </row>
    <row r="366" spans="2:4">
      <c r="B366" s="193"/>
      <c r="D366" s="420"/>
    </row>
    <row r="367" spans="2:4">
      <c r="B367" s="193"/>
      <c r="D367" s="420"/>
    </row>
    <row r="368" spans="2:4">
      <c r="B368" s="193"/>
      <c r="D368" s="420"/>
    </row>
    <row r="369" spans="2:4">
      <c r="B369" s="193"/>
      <c r="D369" s="420"/>
    </row>
    <row r="370" spans="2:4">
      <c r="B370" s="193"/>
      <c r="D370" s="420"/>
    </row>
    <row r="371" spans="2:4">
      <c r="B371" s="193"/>
      <c r="D371" s="420"/>
    </row>
    <row r="372" spans="2:4">
      <c r="B372" s="193"/>
      <c r="D372" s="420"/>
    </row>
    <row r="373" spans="2:4">
      <c r="B373" s="193"/>
      <c r="D373" s="420"/>
    </row>
    <row r="374" spans="2:4">
      <c r="B374" s="193"/>
      <c r="D374" s="420"/>
    </row>
    <row r="375" spans="2:4">
      <c r="B375" s="193"/>
      <c r="D375" s="420"/>
    </row>
    <row r="376" spans="2:4">
      <c r="B376" s="193"/>
      <c r="D376" s="420"/>
    </row>
    <row r="377" spans="2:4">
      <c r="B377" s="193"/>
      <c r="D377" s="420"/>
    </row>
    <row r="378" spans="2:4">
      <c r="B378" s="193"/>
      <c r="D378" s="420"/>
    </row>
    <row r="379" spans="2:4">
      <c r="B379" s="193"/>
      <c r="D379" s="420"/>
    </row>
    <row r="380" spans="2:4">
      <c r="B380" s="193"/>
      <c r="D380" s="420"/>
    </row>
    <row r="381" spans="2:4">
      <c r="B381" s="193"/>
      <c r="D381" s="420"/>
    </row>
    <row r="382" spans="2:4">
      <c r="B382" s="193"/>
      <c r="D382" s="420"/>
    </row>
    <row r="383" spans="2:4">
      <c r="B383" s="193"/>
      <c r="D383" s="420"/>
    </row>
    <row r="384" spans="2:4">
      <c r="B384" s="193"/>
      <c r="D384" s="420"/>
    </row>
    <row r="385" spans="2:4">
      <c r="B385" s="193"/>
      <c r="D385" s="420"/>
    </row>
    <row r="386" spans="2:4">
      <c r="B386" s="193"/>
      <c r="D386" s="420"/>
    </row>
    <row r="387" spans="2:4">
      <c r="B387" s="193"/>
      <c r="D387" s="420"/>
    </row>
    <row r="388" spans="2:4">
      <c r="B388" s="193"/>
      <c r="D388" s="420"/>
    </row>
    <row r="389" spans="2:4">
      <c r="B389" s="193"/>
      <c r="D389" s="420"/>
    </row>
    <row r="390" spans="2:4">
      <c r="B390" s="193"/>
      <c r="D390" s="420"/>
    </row>
    <row r="391" spans="2:4">
      <c r="B391" s="193"/>
      <c r="D391" s="420"/>
    </row>
    <row r="392" spans="2:4">
      <c r="B392" s="193"/>
      <c r="D392" s="420"/>
    </row>
    <row r="393" spans="2:4">
      <c r="B393" s="193"/>
      <c r="D393" s="420"/>
    </row>
    <row r="394" spans="2:4">
      <c r="B394" s="193"/>
      <c r="D394" s="420"/>
    </row>
    <row r="395" spans="2:4">
      <c r="B395" s="193"/>
      <c r="D395" s="420"/>
    </row>
    <row r="396" spans="2:4">
      <c r="B396" s="193"/>
      <c r="D396" s="420"/>
    </row>
    <row r="397" spans="2:4">
      <c r="B397" s="193"/>
      <c r="D397" s="420"/>
    </row>
    <row r="398" spans="2:4">
      <c r="B398" s="193"/>
      <c r="D398" s="420"/>
    </row>
    <row r="399" spans="2:4">
      <c r="B399" s="193"/>
      <c r="D399" s="420"/>
    </row>
    <row r="400" spans="2:4">
      <c r="B400" s="193"/>
      <c r="D400" s="420"/>
    </row>
    <row r="401" spans="2:4">
      <c r="B401" s="193"/>
      <c r="D401" s="420"/>
    </row>
    <row r="402" spans="2:4">
      <c r="B402" s="193"/>
      <c r="D402" s="420"/>
    </row>
    <row r="403" spans="2:4">
      <c r="B403" s="193"/>
      <c r="D403" s="420"/>
    </row>
    <row r="404" spans="2:4">
      <c r="B404" s="193"/>
      <c r="D404" s="420"/>
    </row>
    <row r="405" spans="2:4">
      <c r="B405" s="193"/>
      <c r="D405" s="420"/>
    </row>
    <row r="406" spans="2:4">
      <c r="B406" s="193"/>
      <c r="D406" s="420"/>
    </row>
    <row r="407" spans="2:4">
      <c r="B407" s="193"/>
      <c r="D407" s="420"/>
    </row>
    <row r="408" spans="2:4">
      <c r="B408" s="193"/>
      <c r="D408" s="420"/>
    </row>
    <row r="409" spans="2:4">
      <c r="B409" s="193"/>
      <c r="D409" s="420"/>
    </row>
    <row r="410" spans="2:4">
      <c r="B410" s="193"/>
      <c r="D410" s="420"/>
    </row>
    <row r="411" spans="2:4">
      <c r="B411" s="193"/>
      <c r="D411" s="420"/>
    </row>
    <row r="412" spans="2:4">
      <c r="B412" s="193"/>
      <c r="D412" s="420"/>
    </row>
    <row r="413" spans="2:4">
      <c r="B413" s="193"/>
      <c r="D413" s="420"/>
    </row>
    <row r="414" spans="2:4">
      <c r="B414" s="193"/>
      <c r="D414" s="420"/>
    </row>
    <row r="415" spans="2:4">
      <c r="B415" s="193"/>
      <c r="D415" s="420"/>
    </row>
    <row r="416" spans="2:4">
      <c r="B416" s="193"/>
      <c r="D416" s="420"/>
    </row>
    <row r="417" spans="2:4">
      <c r="B417" s="193"/>
      <c r="D417" s="420"/>
    </row>
    <row r="418" spans="2:4">
      <c r="B418" s="193"/>
      <c r="D418" s="420"/>
    </row>
    <row r="419" spans="2:4">
      <c r="B419" s="193"/>
      <c r="D419" s="420"/>
    </row>
    <row r="420" spans="2:4">
      <c r="B420" s="193"/>
      <c r="D420" s="420"/>
    </row>
    <row r="421" spans="2:4">
      <c r="B421" s="193"/>
      <c r="D421" s="420"/>
    </row>
    <row r="422" spans="2:4">
      <c r="B422" s="193"/>
      <c r="D422" s="420"/>
    </row>
    <row r="423" spans="2:4">
      <c r="B423" s="193"/>
      <c r="D423" s="420"/>
    </row>
    <row r="424" spans="2:4">
      <c r="B424" s="193"/>
      <c r="D424" s="420"/>
    </row>
    <row r="425" spans="2:4">
      <c r="B425" s="193"/>
      <c r="D425" s="420"/>
    </row>
    <row r="426" spans="2:4">
      <c r="B426" s="193"/>
      <c r="D426" s="420"/>
    </row>
    <row r="427" spans="2:4">
      <c r="B427" s="193"/>
      <c r="D427" s="420"/>
    </row>
    <row r="428" spans="2:4">
      <c r="B428" s="193"/>
      <c r="D428" s="420"/>
    </row>
    <row r="429" spans="2:4">
      <c r="B429" s="193"/>
      <c r="D429" s="420"/>
    </row>
    <row r="430" spans="2:4">
      <c r="B430" s="193"/>
      <c r="D430" s="420"/>
    </row>
    <row r="431" spans="2:4">
      <c r="B431" s="193"/>
      <c r="D431" s="420"/>
    </row>
    <row r="432" spans="2:4">
      <c r="B432" s="193"/>
      <c r="D432" s="420"/>
    </row>
    <row r="433" spans="2:4">
      <c r="B433" s="193"/>
      <c r="D433" s="420"/>
    </row>
    <row r="434" spans="2:4">
      <c r="B434" s="193"/>
      <c r="D434" s="420"/>
    </row>
    <row r="435" spans="2:4">
      <c r="B435" s="193"/>
      <c r="D435" s="420"/>
    </row>
    <row r="436" spans="2:4">
      <c r="B436" s="193"/>
      <c r="D436" s="420"/>
    </row>
    <row r="437" spans="2:4">
      <c r="B437" s="193"/>
      <c r="D437" s="420"/>
    </row>
    <row r="438" spans="2:4">
      <c r="B438" s="193"/>
      <c r="D438" s="420"/>
    </row>
    <row r="439" spans="2:4">
      <c r="B439" s="193"/>
      <c r="D439" s="420"/>
    </row>
    <row r="440" spans="2:4">
      <c r="B440" s="193"/>
      <c r="D440" s="420"/>
    </row>
    <row r="441" spans="2:4">
      <c r="B441" s="193"/>
      <c r="D441" s="420"/>
    </row>
    <row r="442" spans="2:4">
      <c r="B442" s="193"/>
      <c r="D442" s="420"/>
    </row>
    <row r="443" spans="2:4">
      <c r="B443" s="193"/>
      <c r="D443" s="420"/>
    </row>
    <row r="444" spans="2:4">
      <c r="B444" s="193"/>
      <c r="D444" s="420"/>
    </row>
    <row r="445" spans="2:4">
      <c r="B445" s="193"/>
      <c r="D445" s="420"/>
    </row>
    <row r="446" spans="2:4">
      <c r="B446" s="193"/>
      <c r="D446" s="420"/>
    </row>
    <row r="447" spans="2:4">
      <c r="B447" s="193"/>
      <c r="D447" s="420"/>
    </row>
    <row r="448" spans="2:4">
      <c r="B448" s="193"/>
      <c r="D448" s="420"/>
    </row>
    <row r="449" spans="2:4">
      <c r="B449" s="193"/>
      <c r="D449" s="420"/>
    </row>
    <row r="450" spans="2:4">
      <c r="B450" s="193"/>
      <c r="D450" s="420"/>
    </row>
    <row r="451" spans="2:4">
      <c r="B451" s="193"/>
      <c r="D451" s="420"/>
    </row>
    <row r="452" spans="2:4">
      <c r="B452" s="193"/>
      <c r="D452" s="420"/>
    </row>
    <row r="453" spans="2:4">
      <c r="B453" s="193"/>
      <c r="D453" s="420"/>
    </row>
    <row r="454" spans="2:4">
      <c r="B454" s="193"/>
      <c r="D454" s="420"/>
    </row>
    <row r="455" spans="2:4">
      <c r="B455" s="193"/>
      <c r="D455" s="420"/>
    </row>
    <row r="456" spans="2:4">
      <c r="B456" s="193"/>
      <c r="D456" s="420"/>
    </row>
    <row r="457" spans="2:4">
      <c r="B457" s="193"/>
      <c r="D457" s="420"/>
    </row>
    <row r="458" spans="2:4">
      <c r="B458" s="193"/>
      <c r="D458" s="420"/>
    </row>
    <row r="459" spans="2:4">
      <c r="B459" s="193"/>
      <c r="D459" s="420"/>
    </row>
    <row r="460" spans="2:4">
      <c r="B460" s="193"/>
      <c r="D460" s="420"/>
    </row>
    <row r="461" spans="2:4">
      <c r="B461" s="193"/>
      <c r="D461" s="420"/>
    </row>
    <row r="462" spans="2:4">
      <c r="B462" s="193"/>
      <c r="D462" s="420"/>
    </row>
    <row r="463" spans="2:4">
      <c r="B463" s="193"/>
      <c r="D463" s="420"/>
    </row>
    <row r="464" spans="2:4">
      <c r="B464" s="193"/>
      <c r="D464" s="420"/>
    </row>
    <row r="465" spans="2:4">
      <c r="B465" s="193"/>
      <c r="D465" s="420"/>
    </row>
    <row r="466" spans="2:4">
      <c r="B466" s="193"/>
      <c r="D466" s="420"/>
    </row>
    <row r="467" spans="2:4">
      <c r="B467" s="193"/>
      <c r="D467" s="420"/>
    </row>
    <row r="468" spans="2:4">
      <c r="B468" s="193"/>
      <c r="D468" s="420"/>
    </row>
    <row r="469" spans="2:4">
      <c r="B469" s="193"/>
      <c r="D469" s="420"/>
    </row>
    <row r="470" spans="2:4">
      <c r="B470" s="193"/>
      <c r="D470" s="420"/>
    </row>
    <row r="471" spans="2:4">
      <c r="B471" s="193"/>
      <c r="D471" s="420"/>
    </row>
    <row r="472" spans="2:4">
      <c r="B472" s="193"/>
      <c r="D472" s="420"/>
    </row>
    <row r="473" spans="2:4">
      <c r="B473" s="193"/>
      <c r="D473" s="420"/>
    </row>
    <row r="474" spans="2:4">
      <c r="B474" s="193"/>
      <c r="D474" s="420"/>
    </row>
    <row r="475" spans="2:4">
      <c r="B475" s="193"/>
      <c r="D475" s="420"/>
    </row>
    <row r="476" spans="2:4">
      <c r="B476" s="193"/>
      <c r="D476" s="420"/>
    </row>
    <row r="477" spans="2:4">
      <c r="B477" s="193"/>
      <c r="D477" s="420"/>
    </row>
    <row r="478" spans="2:4">
      <c r="B478" s="193"/>
      <c r="D478" s="420"/>
    </row>
    <row r="479" spans="2:4">
      <c r="B479" s="193"/>
      <c r="D479" s="420"/>
    </row>
    <row r="480" spans="2:4">
      <c r="B480" s="193"/>
      <c r="D480" s="420"/>
    </row>
    <row r="481" spans="2:4">
      <c r="B481" s="193"/>
      <c r="D481" s="420"/>
    </row>
    <row r="482" spans="2:4">
      <c r="B482" s="193"/>
      <c r="D482" s="420"/>
    </row>
    <row r="483" spans="2:4">
      <c r="B483" s="193"/>
      <c r="D483" s="420"/>
    </row>
    <row r="484" spans="2:4">
      <c r="B484" s="193"/>
      <c r="D484" s="420"/>
    </row>
    <row r="485" spans="2:4">
      <c r="B485" s="193"/>
      <c r="D485" s="420"/>
    </row>
    <row r="486" spans="2:4">
      <c r="B486" s="193"/>
      <c r="D486" s="420"/>
    </row>
    <row r="487" spans="2:4">
      <c r="B487" s="193"/>
      <c r="D487" s="420"/>
    </row>
    <row r="488" spans="2:4">
      <c r="B488" s="193"/>
      <c r="D488" s="420"/>
    </row>
    <row r="489" spans="2:4">
      <c r="B489" s="193"/>
      <c r="D489" s="420"/>
    </row>
    <row r="490" spans="2:4">
      <c r="B490" s="193"/>
      <c r="D490" s="420"/>
    </row>
    <row r="491" spans="2:4">
      <c r="B491" s="193"/>
      <c r="D491" s="420"/>
    </row>
    <row r="492" spans="2:4">
      <c r="B492" s="193"/>
      <c r="D492" s="420"/>
    </row>
    <row r="493" spans="2:4">
      <c r="B493" s="193"/>
      <c r="D493" s="420"/>
    </row>
    <row r="494" spans="2:4">
      <c r="B494" s="193"/>
      <c r="D494" s="420"/>
    </row>
    <row r="495" spans="2:4">
      <c r="B495" s="193"/>
      <c r="D495" s="420"/>
    </row>
    <row r="496" spans="2:4">
      <c r="B496" s="193"/>
      <c r="D496" s="420"/>
    </row>
    <row r="497" spans="2:4">
      <c r="B497" s="193"/>
      <c r="D497" s="420"/>
    </row>
    <row r="498" spans="2:4">
      <c r="B498" s="193"/>
      <c r="D498" s="420"/>
    </row>
    <row r="499" spans="2:4">
      <c r="B499" s="193"/>
      <c r="D499" s="420"/>
    </row>
    <row r="500" spans="2:4">
      <c r="B500" s="193"/>
      <c r="D500" s="420"/>
    </row>
    <row r="501" spans="2:4">
      <c r="B501" s="193"/>
      <c r="D501" s="420"/>
    </row>
    <row r="502" spans="2:4">
      <c r="B502" s="193"/>
      <c r="D502" s="420"/>
    </row>
    <row r="503" spans="2:4">
      <c r="B503" s="193"/>
      <c r="D503" s="420"/>
    </row>
    <row r="504" spans="2:4">
      <c r="B504" s="193"/>
      <c r="D504" s="420"/>
    </row>
    <row r="505" spans="2:4">
      <c r="B505" s="193"/>
      <c r="D505" s="420"/>
    </row>
    <row r="506" spans="2:4">
      <c r="B506" s="193"/>
      <c r="D506" s="420"/>
    </row>
    <row r="507" spans="2:4">
      <c r="B507" s="193"/>
      <c r="D507" s="420"/>
    </row>
    <row r="508" spans="2:4">
      <c r="B508" s="193"/>
      <c r="D508" s="420"/>
    </row>
    <row r="509" spans="2:4">
      <c r="B509" s="193"/>
      <c r="D509" s="420"/>
    </row>
    <row r="510" spans="2:4">
      <c r="B510" s="193"/>
      <c r="D510" s="420"/>
    </row>
    <row r="511" spans="2:4">
      <c r="B511" s="193"/>
      <c r="D511" s="420"/>
    </row>
    <row r="512" spans="2:4">
      <c r="B512" s="193"/>
      <c r="D512" s="420"/>
    </row>
    <row r="513" spans="2:4">
      <c r="B513" s="193"/>
      <c r="D513" s="420"/>
    </row>
    <row r="514" spans="2:4">
      <c r="B514" s="193"/>
      <c r="D514" s="420"/>
    </row>
    <row r="515" spans="2:4">
      <c r="B515" s="193"/>
      <c r="D515" s="420"/>
    </row>
    <row r="516" spans="2:4">
      <c r="B516" s="193"/>
      <c r="D516" s="420"/>
    </row>
    <row r="517" spans="2:4">
      <c r="B517" s="193"/>
      <c r="D517" s="420"/>
    </row>
    <row r="518" spans="2:4">
      <c r="B518" s="193"/>
      <c r="D518" s="420"/>
    </row>
    <row r="519" spans="2:4">
      <c r="B519" s="193"/>
      <c r="D519" s="420"/>
    </row>
    <row r="520" spans="2:4">
      <c r="B520" s="193"/>
      <c r="D520" s="420"/>
    </row>
    <row r="521" spans="2:4">
      <c r="B521" s="193"/>
      <c r="D521" s="420"/>
    </row>
    <row r="522" spans="2:4">
      <c r="B522" s="193"/>
      <c r="D522" s="420"/>
    </row>
    <row r="523" spans="2:4">
      <c r="B523" s="193"/>
      <c r="D523" s="420"/>
    </row>
    <row r="524" spans="2:4">
      <c r="B524" s="193"/>
      <c r="D524" s="420"/>
    </row>
    <row r="525" spans="2:4">
      <c r="B525" s="193"/>
      <c r="D525" s="420"/>
    </row>
    <row r="526" spans="2:4">
      <c r="B526" s="193"/>
      <c r="D526" s="420"/>
    </row>
    <row r="527" spans="2:4">
      <c r="B527" s="193"/>
      <c r="D527" s="420"/>
    </row>
    <row r="528" spans="2:4">
      <c r="B528" s="193"/>
      <c r="D528" s="420"/>
    </row>
    <row r="529" spans="2:4">
      <c r="B529" s="193"/>
      <c r="D529" s="420"/>
    </row>
    <row r="530" spans="2:4">
      <c r="B530" s="193"/>
      <c r="D530" s="420"/>
    </row>
    <row r="531" spans="2:4">
      <c r="B531" s="193"/>
      <c r="D531" s="420"/>
    </row>
    <row r="532" spans="2:4">
      <c r="B532" s="193"/>
      <c r="D532" s="420"/>
    </row>
    <row r="533" spans="2:4">
      <c r="B533" s="193"/>
      <c r="D533" s="420"/>
    </row>
    <row r="534" spans="2:4">
      <c r="B534" s="193"/>
      <c r="D534" s="420"/>
    </row>
    <row r="535" spans="2:4">
      <c r="B535" s="193"/>
    </row>
    <row r="536" spans="2:4">
      <c r="B536" s="193"/>
    </row>
    <row r="537" spans="2:4">
      <c r="B537" s="193"/>
    </row>
    <row r="538" spans="2:4">
      <c r="B538" s="193"/>
    </row>
    <row r="539" spans="2:4">
      <c r="B539" s="193"/>
    </row>
    <row r="540" spans="2:4">
      <c r="B540" s="193"/>
    </row>
    <row r="541" spans="2:4">
      <c r="B541" s="193"/>
    </row>
    <row r="542" spans="2:4">
      <c r="B542" s="193"/>
    </row>
    <row r="543" spans="2:4">
      <c r="B543" s="193"/>
    </row>
    <row r="544" spans="2:4">
      <c r="B544" s="193"/>
    </row>
    <row r="545" spans="2:2">
      <c r="B545" s="193"/>
    </row>
    <row r="546" spans="2:2">
      <c r="B546" s="193"/>
    </row>
    <row r="547" spans="2:2">
      <c r="B547" s="193"/>
    </row>
    <row r="548" spans="2:2">
      <c r="B548" s="193"/>
    </row>
    <row r="549" spans="2:2">
      <c r="B549" s="193"/>
    </row>
    <row r="550" spans="2:2">
      <c r="B550" s="193"/>
    </row>
    <row r="551" spans="2:2">
      <c r="B551" s="193"/>
    </row>
    <row r="552" spans="2:2">
      <c r="B552" s="193"/>
    </row>
    <row r="553" spans="2:2">
      <c r="B553" s="193"/>
    </row>
    <row r="554" spans="2:2">
      <c r="B554" s="193"/>
    </row>
    <row r="555" spans="2:2">
      <c r="B555" s="193"/>
    </row>
    <row r="556" spans="2:2">
      <c r="B556" s="193"/>
    </row>
    <row r="557" spans="2:2">
      <c r="B557" s="193"/>
    </row>
    <row r="558" spans="2:2">
      <c r="B558" s="193"/>
    </row>
    <row r="559" spans="2:2">
      <c r="B559" s="193"/>
    </row>
    <row r="560" spans="2:2">
      <c r="B560" s="193"/>
    </row>
    <row r="561" spans="2:2">
      <c r="B561" s="193"/>
    </row>
  </sheetData>
  <phoneticPr fontId="0" type="noConversion"/>
  <pageMargins left="0.75" right="0.75" top="1" bottom="1" header="0.5" footer="0.5"/>
  <pageSetup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
  <dimension ref="A1:N92"/>
  <sheetViews>
    <sheetView workbookViewId="0">
      <selection sqref="A1:E1"/>
    </sheetView>
  </sheetViews>
  <sheetFormatPr defaultRowHeight="14"/>
  <cols>
    <col min="1" max="1" width="30" bestFit="1" customWidth="1"/>
    <col min="3" max="3" width="11" bestFit="1" customWidth="1"/>
    <col min="4" max="4" width="13.08203125" bestFit="1" customWidth="1"/>
    <col min="5" max="5" width="12.5" bestFit="1" customWidth="1"/>
    <col min="6" max="6" width="17.08203125" bestFit="1" customWidth="1"/>
    <col min="7" max="7" width="27" bestFit="1" customWidth="1"/>
    <col min="8" max="14" width="12.58203125" customWidth="1"/>
  </cols>
  <sheetData>
    <row r="1" spans="1:14">
      <c r="A1" s="559" t="s">
        <v>79</v>
      </c>
      <c r="B1" s="559"/>
      <c r="C1" s="559"/>
      <c r="D1" s="559"/>
      <c r="E1" s="559"/>
      <c r="G1" s="7"/>
      <c r="H1" s="25">
        <v>39052</v>
      </c>
      <c r="I1" s="25">
        <v>39083</v>
      </c>
      <c r="J1" s="25">
        <v>39114</v>
      </c>
      <c r="K1" s="25">
        <v>39142</v>
      </c>
      <c r="L1" s="25">
        <v>39173</v>
      </c>
      <c r="M1" s="25">
        <v>39203</v>
      </c>
    </row>
    <row r="2" spans="1:14" ht="26">
      <c r="A2" s="7"/>
      <c r="B2" s="7"/>
      <c r="C2" s="555">
        <v>38991</v>
      </c>
      <c r="D2" s="556"/>
      <c r="E2" s="556"/>
      <c r="G2" s="13" t="s">
        <v>78</v>
      </c>
      <c r="H2" s="13" t="s">
        <v>54</v>
      </c>
      <c r="I2" s="13" t="s">
        <v>54</v>
      </c>
      <c r="J2" s="13" t="s">
        <v>54</v>
      </c>
      <c r="K2" s="13" t="s">
        <v>54</v>
      </c>
      <c r="L2" s="13" t="s">
        <v>54</v>
      </c>
      <c r="M2" s="13" t="s">
        <v>54</v>
      </c>
    </row>
    <row r="3" spans="1:14">
      <c r="A3" s="15"/>
      <c r="B3" s="15"/>
      <c r="C3" s="8" t="s">
        <v>87</v>
      </c>
      <c r="D3" s="8" t="s">
        <v>88</v>
      </c>
      <c r="E3" s="8" t="s">
        <v>21</v>
      </c>
      <c r="G3" s="12" t="s">
        <v>53</v>
      </c>
      <c r="H3" s="4">
        <v>1213523369</v>
      </c>
      <c r="I3" s="4">
        <v>1407501505</v>
      </c>
      <c r="J3" s="28">
        <v>1421394455</v>
      </c>
      <c r="K3" s="45">
        <v>1557171946</v>
      </c>
      <c r="L3" s="45">
        <v>1580721192</v>
      </c>
      <c r="M3" s="45">
        <v>1816228518</v>
      </c>
    </row>
    <row r="4" spans="1:14">
      <c r="A4" s="9" t="s">
        <v>53</v>
      </c>
      <c r="B4" s="9"/>
      <c r="C4" s="10">
        <v>1354</v>
      </c>
      <c r="D4" s="10">
        <v>18015903</v>
      </c>
      <c r="E4" s="10">
        <v>12453016</v>
      </c>
      <c r="G4" s="12" t="s">
        <v>17</v>
      </c>
      <c r="H4" s="4">
        <v>1138851627</v>
      </c>
      <c r="I4" s="4">
        <v>1072557621</v>
      </c>
      <c r="J4" s="28">
        <v>1102999935</v>
      </c>
      <c r="K4" s="45">
        <v>1117866036</v>
      </c>
      <c r="L4" s="45">
        <v>1160172232</v>
      </c>
      <c r="M4" s="45">
        <v>1188042707</v>
      </c>
    </row>
    <row r="5" spans="1:14">
      <c r="A5" s="9" t="s">
        <v>17</v>
      </c>
      <c r="B5" s="9"/>
      <c r="C5" s="10">
        <v>1733</v>
      </c>
      <c r="D5" s="10">
        <v>155844018</v>
      </c>
      <c r="E5" s="10">
        <v>3877796</v>
      </c>
      <c r="G5" s="12" t="s">
        <v>18</v>
      </c>
      <c r="H5" s="4">
        <v>42288375434</v>
      </c>
      <c r="I5" s="4">
        <v>43600022631</v>
      </c>
      <c r="J5" s="28">
        <v>44050295985</v>
      </c>
      <c r="K5" s="45">
        <v>45910618244</v>
      </c>
      <c r="L5" s="45">
        <v>47448571674</v>
      </c>
      <c r="M5" s="45">
        <v>49244634598</v>
      </c>
    </row>
    <row r="6" spans="1:14">
      <c r="A6" s="9" t="s">
        <v>18</v>
      </c>
      <c r="B6" s="9"/>
      <c r="C6" s="10">
        <v>112606</v>
      </c>
      <c r="D6" s="10">
        <v>2352606395</v>
      </c>
      <c r="E6" s="10">
        <v>914106291</v>
      </c>
      <c r="G6" s="12" t="s">
        <v>19</v>
      </c>
      <c r="H6" s="4">
        <v>25873269984</v>
      </c>
      <c r="I6" s="4">
        <v>27038202431</v>
      </c>
      <c r="J6" s="28">
        <v>25815694364</v>
      </c>
      <c r="K6" s="45">
        <v>26469741874</v>
      </c>
      <c r="L6" s="45">
        <v>27878384810</v>
      </c>
      <c r="M6" s="45">
        <v>28354776274</v>
      </c>
    </row>
    <row r="7" spans="1:14" ht="25.5">
      <c r="A7" s="9" t="s">
        <v>19</v>
      </c>
      <c r="B7" s="9"/>
      <c r="C7" s="10">
        <v>34865</v>
      </c>
      <c r="D7" s="10">
        <v>360768671</v>
      </c>
      <c r="E7" s="10">
        <v>186156784</v>
      </c>
      <c r="G7" s="12" t="s">
        <v>20</v>
      </c>
      <c r="H7" s="4">
        <v>885287652</v>
      </c>
      <c r="I7" s="4">
        <v>875372144</v>
      </c>
      <c r="J7" s="28">
        <v>872729891</v>
      </c>
      <c r="K7" s="45">
        <v>909418680</v>
      </c>
      <c r="L7" s="45">
        <v>878797737</v>
      </c>
      <c r="M7" s="45">
        <v>739323832</v>
      </c>
    </row>
    <row r="8" spans="1:14">
      <c r="A8" s="9" t="s">
        <v>20</v>
      </c>
      <c r="B8" s="9"/>
      <c r="C8" s="10">
        <v>1865</v>
      </c>
      <c r="D8" s="10">
        <v>16784069</v>
      </c>
      <c r="E8" s="10">
        <v>24641771</v>
      </c>
      <c r="G8" s="12" t="s">
        <v>95</v>
      </c>
      <c r="H8" s="4">
        <v>136114625349</v>
      </c>
      <c r="I8" s="4">
        <v>139621001526</v>
      </c>
      <c r="J8" s="28">
        <v>138910270375</v>
      </c>
      <c r="K8" s="45">
        <v>135328673583</v>
      </c>
      <c r="L8" s="45">
        <v>140562071404</v>
      </c>
      <c r="M8" s="45">
        <v>146373876306</v>
      </c>
    </row>
    <row r="9" spans="1:14">
      <c r="A9" s="9" t="s">
        <v>95</v>
      </c>
      <c r="B9" s="9"/>
      <c r="C9" s="10">
        <v>222950</v>
      </c>
      <c r="D9" s="10">
        <v>8157060708</v>
      </c>
      <c r="E9" s="10">
        <v>2225501013</v>
      </c>
      <c r="G9" s="15" t="s">
        <v>85</v>
      </c>
      <c r="H9" s="26">
        <f t="shared" ref="H9:M9" si="0">SUM(H3:H8)</f>
        <v>207513933415</v>
      </c>
      <c r="I9" s="27">
        <f t="shared" si="0"/>
        <v>213614657858</v>
      </c>
      <c r="J9" s="26">
        <f t="shared" si="0"/>
        <v>212173385005</v>
      </c>
      <c r="K9" s="26">
        <f t="shared" si="0"/>
        <v>211293490363</v>
      </c>
      <c r="L9" s="26">
        <f t="shared" si="0"/>
        <v>219508719049</v>
      </c>
      <c r="M9" s="26">
        <f t="shared" si="0"/>
        <v>227716882235</v>
      </c>
    </row>
    <row r="10" spans="1:14">
      <c r="A10" s="11"/>
      <c r="B10" s="11"/>
      <c r="C10" s="22">
        <f>SUM(C4:C9)</f>
        <v>375373</v>
      </c>
      <c r="D10" s="22">
        <f>SUM(D4:D9)</f>
        <v>11061079764</v>
      </c>
      <c r="E10" s="22">
        <f>SUM(E4:E9)</f>
        <v>3366736671</v>
      </c>
      <c r="F10" s="15"/>
      <c r="G10" s="15"/>
      <c r="H10" s="15"/>
      <c r="I10" s="15"/>
      <c r="J10" s="15"/>
      <c r="K10" s="15"/>
      <c r="M10" s="15"/>
    </row>
    <row r="11" spans="1:14">
      <c r="A11" s="15"/>
      <c r="B11" s="15"/>
      <c r="C11" s="15"/>
      <c r="D11" s="15"/>
      <c r="E11" s="11"/>
      <c r="F11" s="15"/>
      <c r="G11" s="15"/>
      <c r="H11" s="15"/>
      <c r="I11" s="15"/>
      <c r="J11" s="15"/>
      <c r="K11" s="15"/>
      <c r="M11" s="15"/>
      <c r="N11" s="15"/>
    </row>
    <row r="12" spans="1:14">
      <c r="A12" s="560"/>
      <c r="B12" s="12"/>
      <c r="C12" s="554" t="s">
        <v>14</v>
      </c>
      <c r="D12" s="554"/>
      <c r="E12" s="554"/>
      <c r="F12" s="15"/>
      <c r="G12" s="15"/>
      <c r="M12" s="15"/>
      <c r="N12" s="15"/>
    </row>
    <row r="13" spans="1:14">
      <c r="A13" s="560"/>
      <c r="B13" s="12"/>
      <c r="C13" s="13" t="s">
        <v>87</v>
      </c>
      <c r="D13" s="13" t="s">
        <v>88</v>
      </c>
      <c r="E13" s="13" t="s">
        <v>21</v>
      </c>
      <c r="F13" s="15"/>
      <c r="G13" s="15"/>
      <c r="H13" s="30"/>
      <c r="M13" s="15"/>
      <c r="N13" s="15"/>
    </row>
    <row r="14" spans="1:14">
      <c r="A14" s="14" t="s">
        <v>53</v>
      </c>
      <c r="B14" s="14"/>
      <c r="C14" s="4">
        <v>1503</v>
      </c>
      <c r="D14" s="4">
        <v>16928316</v>
      </c>
      <c r="E14" s="4">
        <v>11938112</v>
      </c>
      <c r="F14" s="15"/>
      <c r="G14" s="15"/>
      <c r="H14" s="15"/>
      <c r="I14" s="15"/>
      <c r="J14" s="15"/>
      <c r="K14" s="15"/>
      <c r="L14" s="15"/>
      <c r="M14" s="15"/>
      <c r="N14" s="15"/>
    </row>
    <row r="15" spans="1:14">
      <c r="A15" s="14" t="s">
        <v>17</v>
      </c>
      <c r="B15" s="14"/>
      <c r="C15" s="4">
        <v>1616</v>
      </c>
      <c r="D15" s="4">
        <v>126159235</v>
      </c>
      <c r="E15" s="4">
        <v>2995762</v>
      </c>
      <c r="F15" s="15"/>
      <c r="G15" s="15"/>
      <c r="H15" s="15"/>
      <c r="I15" s="15"/>
      <c r="J15" s="15"/>
      <c r="K15" s="15"/>
      <c r="L15" s="15"/>
      <c r="M15" s="15"/>
      <c r="N15" s="15"/>
    </row>
    <row r="16" spans="1:14">
      <c r="A16" s="14" t="s">
        <v>18</v>
      </c>
      <c r="B16" s="14"/>
      <c r="C16" s="4">
        <v>128023</v>
      </c>
      <c r="D16" s="4">
        <v>2686321514</v>
      </c>
      <c r="E16" s="4">
        <v>1038866521</v>
      </c>
      <c r="F16" s="15"/>
      <c r="G16" s="15"/>
      <c r="H16" s="15"/>
      <c r="I16" s="15"/>
      <c r="J16" s="15"/>
      <c r="K16" s="15"/>
      <c r="L16" s="15"/>
      <c r="M16" s="15"/>
      <c r="N16" s="15"/>
    </row>
    <row r="17" spans="1:14">
      <c r="A17" s="14" t="s">
        <v>19</v>
      </c>
      <c r="B17" s="14"/>
      <c r="C17" s="4">
        <v>41057</v>
      </c>
      <c r="D17" s="4">
        <v>585728441</v>
      </c>
      <c r="E17" s="4">
        <v>225676103</v>
      </c>
      <c r="F17" s="15"/>
      <c r="G17" s="15"/>
      <c r="H17" s="15"/>
      <c r="I17" s="15"/>
      <c r="J17" s="15"/>
      <c r="K17" s="15"/>
      <c r="L17" s="15"/>
      <c r="M17" s="15"/>
      <c r="N17" s="15"/>
    </row>
    <row r="18" spans="1:14">
      <c r="A18" s="14" t="s">
        <v>20</v>
      </c>
      <c r="B18" s="14"/>
      <c r="C18" s="4">
        <v>4261</v>
      </c>
      <c r="D18" s="4">
        <v>35880144</v>
      </c>
      <c r="E18" s="4">
        <v>30637354</v>
      </c>
      <c r="F18" s="15"/>
      <c r="G18" s="15"/>
      <c r="H18" s="15"/>
      <c r="I18" s="15"/>
      <c r="J18" s="15"/>
      <c r="K18" s="15"/>
      <c r="L18" s="15"/>
      <c r="M18" s="15"/>
      <c r="N18" s="15"/>
    </row>
    <row r="19" spans="1:14">
      <c r="A19" s="14" t="s">
        <v>95</v>
      </c>
      <c r="B19" s="14"/>
      <c r="C19" s="4">
        <v>241864</v>
      </c>
      <c r="D19" s="4">
        <v>8826060642</v>
      </c>
      <c r="E19" s="4">
        <v>2500478112</v>
      </c>
      <c r="F19" s="15"/>
      <c r="G19" s="15"/>
      <c r="H19" s="15"/>
      <c r="I19" s="15"/>
      <c r="J19" s="15"/>
      <c r="K19" s="15"/>
      <c r="L19" s="15"/>
      <c r="M19" s="15"/>
      <c r="N19" s="15"/>
    </row>
    <row r="20" spans="1:14">
      <c r="A20" s="15"/>
      <c r="B20" s="15"/>
      <c r="C20" s="16">
        <f>SUM(C14:C19)</f>
        <v>418324</v>
      </c>
      <c r="D20" s="16">
        <f>SUM(D14:D19)</f>
        <v>12277078292</v>
      </c>
      <c r="E20" s="16">
        <f>SUM(E14:E19)</f>
        <v>3810591964</v>
      </c>
      <c r="F20" s="15"/>
      <c r="G20" s="15"/>
      <c r="H20" s="15"/>
      <c r="I20" s="15"/>
      <c r="J20" s="15"/>
      <c r="K20" s="15"/>
      <c r="L20" s="15"/>
      <c r="M20" s="15"/>
      <c r="N20" s="15"/>
    </row>
    <row r="21" spans="1:14">
      <c r="A21" s="15"/>
      <c r="B21" s="15"/>
      <c r="C21" s="15"/>
      <c r="D21" s="15"/>
      <c r="E21" s="15"/>
      <c r="F21" s="15"/>
      <c r="G21" s="15"/>
      <c r="H21" s="15"/>
      <c r="I21" s="15"/>
      <c r="J21" s="15"/>
      <c r="K21" s="15"/>
      <c r="L21" s="15"/>
      <c r="M21" s="15"/>
      <c r="N21" s="15"/>
    </row>
    <row r="22" spans="1:14">
      <c r="A22" s="560"/>
      <c r="B22" s="12"/>
      <c r="C22" s="554" t="s">
        <v>15</v>
      </c>
      <c r="D22" s="554"/>
      <c r="E22" s="554"/>
      <c r="F22" s="15"/>
      <c r="G22" s="15"/>
      <c r="H22" s="15"/>
      <c r="I22" s="15"/>
      <c r="J22" s="15"/>
      <c r="K22" s="15"/>
      <c r="L22" s="15"/>
      <c r="M22" s="15"/>
      <c r="N22" s="15"/>
    </row>
    <row r="23" spans="1:14">
      <c r="A23" s="560"/>
      <c r="B23" s="12"/>
      <c r="C23" s="13" t="s">
        <v>87</v>
      </c>
      <c r="D23" s="13" t="s">
        <v>88</v>
      </c>
      <c r="E23" s="13" t="s">
        <v>21</v>
      </c>
      <c r="F23" s="15"/>
      <c r="G23" s="15"/>
      <c r="H23" s="15"/>
      <c r="I23" s="15"/>
      <c r="J23" s="15"/>
      <c r="K23" s="15"/>
      <c r="L23" s="15"/>
      <c r="M23" s="15"/>
      <c r="N23" s="15"/>
    </row>
    <row r="24" spans="1:14">
      <c r="A24" s="14" t="s">
        <v>53</v>
      </c>
      <c r="B24" s="14"/>
      <c r="C24" s="4">
        <v>1418</v>
      </c>
      <c r="D24" s="4">
        <v>21387657</v>
      </c>
      <c r="E24" s="4">
        <v>15359267</v>
      </c>
      <c r="F24" s="15"/>
      <c r="G24" s="15"/>
      <c r="H24" s="15"/>
      <c r="I24" s="15"/>
      <c r="J24" s="15"/>
      <c r="K24" s="15"/>
      <c r="L24" s="15"/>
      <c r="M24" s="15"/>
      <c r="N24" s="15"/>
    </row>
    <row r="25" spans="1:14">
      <c r="A25" s="14" t="s">
        <v>17</v>
      </c>
      <c r="B25" s="14"/>
      <c r="C25" s="4">
        <v>1386</v>
      </c>
      <c r="D25" s="4">
        <v>88521371</v>
      </c>
      <c r="E25" s="4">
        <v>2345347</v>
      </c>
      <c r="F25" s="15"/>
      <c r="G25" s="15"/>
      <c r="H25" s="15"/>
      <c r="I25" s="15"/>
      <c r="J25" s="15"/>
      <c r="K25" s="15"/>
      <c r="L25" s="15"/>
      <c r="M25" s="15"/>
      <c r="N25" s="15"/>
    </row>
    <row r="26" spans="1:14">
      <c r="A26" s="14" t="s">
        <v>18</v>
      </c>
      <c r="B26" s="14"/>
      <c r="C26" s="4">
        <v>96299</v>
      </c>
      <c r="D26" s="4">
        <v>3041401044</v>
      </c>
      <c r="E26" s="4">
        <v>1230596002</v>
      </c>
      <c r="F26" s="15"/>
      <c r="G26" s="15"/>
      <c r="H26" s="15"/>
      <c r="I26" s="15"/>
      <c r="J26" s="15"/>
      <c r="K26" s="15"/>
      <c r="L26" s="15"/>
      <c r="M26" s="15"/>
      <c r="N26" s="15"/>
    </row>
    <row r="27" spans="1:14">
      <c r="A27" s="14" t="s">
        <v>19</v>
      </c>
      <c r="B27" s="14"/>
      <c r="C27" s="4">
        <v>30780</v>
      </c>
      <c r="D27" s="4">
        <v>487775446</v>
      </c>
      <c r="E27" s="4">
        <v>178577080</v>
      </c>
      <c r="F27" s="15"/>
      <c r="G27" s="15"/>
      <c r="H27" s="15"/>
      <c r="I27" s="15"/>
      <c r="J27" s="15"/>
      <c r="K27" s="15"/>
      <c r="L27" s="15"/>
      <c r="M27" s="15"/>
      <c r="N27" s="15"/>
    </row>
    <row r="28" spans="1:14">
      <c r="A28" s="14" t="s">
        <v>20</v>
      </c>
      <c r="B28" s="14"/>
      <c r="C28" s="4">
        <v>4650</v>
      </c>
      <c r="D28" s="4">
        <v>46463657</v>
      </c>
      <c r="E28" s="4">
        <v>34140241</v>
      </c>
      <c r="F28" s="15"/>
      <c r="G28" s="15"/>
      <c r="H28" s="15"/>
      <c r="I28" s="15"/>
      <c r="J28" s="15"/>
      <c r="K28" s="15"/>
      <c r="L28" s="15"/>
      <c r="M28" s="15"/>
      <c r="N28" s="15"/>
    </row>
    <row r="29" spans="1:14">
      <c r="A29" s="14" t="s">
        <v>95</v>
      </c>
      <c r="B29" s="14"/>
      <c r="C29" s="4">
        <v>205245</v>
      </c>
      <c r="D29" s="4">
        <v>8602435686</v>
      </c>
      <c r="E29" s="4">
        <v>2411503166</v>
      </c>
      <c r="F29" s="15"/>
      <c r="G29" s="15"/>
      <c r="H29" s="15"/>
      <c r="I29" s="15"/>
      <c r="J29" s="15"/>
      <c r="K29" s="15"/>
      <c r="L29" s="15"/>
      <c r="M29" s="15"/>
      <c r="N29" s="15"/>
    </row>
    <row r="30" spans="1:14">
      <c r="A30" s="15"/>
      <c r="B30" s="15"/>
      <c r="C30" s="16">
        <f>SUM(C24:C29)</f>
        <v>339778</v>
      </c>
      <c r="D30" s="16">
        <f>SUM(D24:D29)</f>
        <v>12287984861</v>
      </c>
      <c r="E30" s="16">
        <f>SUM(E24:E29)</f>
        <v>3872521103</v>
      </c>
      <c r="F30" s="15"/>
      <c r="G30" s="15"/>
      <c r="H30" s="15"/>
      <c r="I30" s="15"/>
      <c r="J30" s="15"/>
      <c r="K30" s="15"/>
      <c r="L30" s="15"/>
      <c r="M30" s="15"/>
      <c r="N30" s="15"/>
    </row>
    <row r="31" spans="1:14">
      <c r="A31" s="15"/>
      <c r="B31" s="15"/>
      <c r="C31" s="15"/>
      <c r="D31" s="15"/>
      <c r="E31" s="15"/>
      <c r="F31" s="15"/>
      <c r="G31" s="15"/>
      <c r="H31" s="15"/>
      <c r="I31" s="15"/>
      <c r="J31" s="15"/>
      <c r="K31" s="15"/>
      <c r="L31" s="15"/>
      <c r="M31" s="15"/>
      <c r="N31" s="15"/>
    </row>
    <row r="32" spans="1:14">
      <c r="A32" s="560"/>
      <c r="B32" s="12"/>
      <c r="C32" s="553">
        <v>39083</v>
      </c>
      <c r="D32" s="554"/>
      <c r="E32" s="554"/>
      <c r="F32" s="15"/>
      <c r="G32" s="15"/>
      <c r="H32" s="15"/>
      <c r="I32" s="15"/>
      <c r="J32" s="15"/>
      <c r="K32" s="15"/>
      <c r="L32" s="15"/>
      <c r="M32" s="15"/>
      <c r="N32" s="15"/>
    </row>
    <row r="33" spans="1:14">
      <c r="A33" s="560"/>
      <c r="B33" s="12"/>
      <c r="C33" s="13" t="s">
        <v>87</v>
      </c>
      <c r="D33" s="13" t="s">
        <v>88</v>
      </c>
      <c r="E33" s="13" t="s">
        <v>21</v>
      </c>
      <c r="F33" s="15"/>
      <c r="G33" s="15"/>
      <c r="H33" s="15"/>
      <c r="I33" s="15"/>
      <c r="J33" s="15"/>
      <c r="K33" s="15"/>
      <c r="L33" s="15"/>
      <c r="M33" s="15"/>
      <c r="N33" s="15"/>
    </row>
    <row r="34" spans="1:14">
      <c r="A34" s="14" t="s">
        <v>53</v>
      </c>
      <c r="B34" s="14"/>
      <c r="C34" s="17">
        <v>1674</v>
      </c>
      <c r="D34" s="17">
        <v>16761112</v>
      </c>
      <c r="E34" s="17">
        <v>12243490</v>
      </c>
      <c r="F34" s="15"/>
      <c r="G34" s="15"/>
      <c r="H34" s="15"/>
      <c r="I34" s="15"/>
      <c r="J34" s="15"/>
      <c r="K34" s="15"/>
      <c r="L34" s="15"/>
      <c r="M34" s="15"/>
      <c r="N34" s="15"/>
    </row>
    <row r="35" spans="1:14">
      <c r="A35" s="14" t="s">
        <v>17</v>
      </c>
      <c r="B35" s="14"/>
      <c r="C35" s="17">
        <v>1733</v>
      </c>
      <c r="D35" s="17">
        <v>155844018</v>
      </c>
      <c r="E35" s="17">
        <v>3877796</v>
      </c>
      <c r="F35" s="15"/>
      <c r="G35" s="15"/>
      <c r="H35" s="15"/>
      <c r="I35" s="15"/>
      <c r="J35" s="15"/>
      <c r="K35" s="15"/>
      <c r="L35" s="15"/>
      <c r="M35" s="15"/>
      <c r="N35" s="15"/>
    </row>
    <row r="36" spans="1:14">
      <c r="A36" s="14" t="s">
        <v>18</v>
      </c>
      <c r="B36" s="14"/>
      <c r="C36" s="17">
        <v>112606</v>
      </c>
      <c r="D36" s="17">
        <v>2352606395</v>
      </c>
      <c r="E36" s="17">
        <v>914106291</v>
      </c>
      <c r="F36" s="15"/>
      <c r="G36" s="15"/>
      <c r="H36" s="15"/>
      <c r="I36" s="15"/>
      <c r="J36" s="15"/>
      <c r="K36" s="15"/>
      <c r="L36" s="15"/>
      <c r="M36" s="15"/>
      <c r="N36" s="15"/>
    </row>
    <row r="37" spans="1:14">
      <c r="A37" s="14" t="s">
        <v>19</v>
      </c>
      <c r="B37" s="14"/>
      <c r="C37" s="17">
        <v>34865</v>
      </c>
      <c r="D37" s="17">
        <v>360768671</v>
      </c>
      <c r="E37" s="17">
        <v>186156784</v>
      </c>
      <c r="F37" s="15"/>
      <c r="G37" s="15"/>
      <c r="H37" s="15"/>
      <c r="I37" s="15"/>
      <c r="J37" s="15"/>
      <c r="K37" s="15"/>
      <c r="L37" s="15"/>
      <c r="M37" s="15"/>
      <c r="N37" s="15"/>
    </row>
    <row r="38" spans="1:14">
      <c r="A38" s="14" t="s">
        <v>20</v>
      </c>
      <c r="B38" s="14"/>
      <c r="C38" s="17">
        <v>1865</v>
      </c>
      <c r="D38" s="17">
        <v>16784069</v>
      </c>
      <c r="E38" s="17">
        <v>24641771</v>
      </c>
      <c r="F38" s="15"/>
      <c r="G38" s="15"/>
      <c r="H38" s="15"/>
      <c r="I38" s="15"/>
      <c r="J38" s="15"/>
      <c r="K38" s="15"/>
      <c r="L38" s="15"/>
      <c r="M38" s="15"/>
      <c r="N38" s="15"/>
    </row>
    <row r="39" spans="1:14">
      <c r="A39" s="14" t="s">
        <v>95</v>
      </c>
      <c r="B39" s="14"/>
      <c r="C39" s="17">
        <v>222950</v>
      </c>
      <c r="D39" s="17">
        <v>8157060708</v>
      </c>
      <c r="E39" s="17">
        <v>2225501013</v>
      </c>
      <c r="F39" s="15"/>
      <c r="G39" s="15"/>
      <c r="H39" s="15"/>
      <c r="I39" s="15"/>
      <c r="J39" s="15"/>
      <c r="K39" s="15"/>
      <c r="L39" s="15"/>
      <c r="M39" s="15"/>
      <c r="N39" s="15"/>
    </row>
    <row r="40" spans="1:14">
      <c r="A40" s="15"/>
      <c r="B40" s="15"/>
      <c r="C40" s="21">
        <f>SUM(C34:C39)</f>
        <v>375693</v>
      </c>
      <c r="D40" s="21">
        <f>SUM(D34:D39)</f>
        <v>11059824973</v>
      </c>
      <c r="E40" s="21">
        <f>SUM(E34:E39)</f>
        <v>3366527145</v>
      </c>
      <c r="F40" s="15"/>
      <c r="G40" s="15"/>
      <c r="H40" s="15"/>
      <c r="I40" s="15"/>
      <c r="J40" s="15"/>
      <c r="K40" s="15"/>
      <c r="L40" s="15"/>
      <c r="M40" s="15"/>
      <c r="N40" s="15"/>
    </row>
    <row r="41" spans="1:14">
      <c r="A41" s="15"/>
      <c r="B41" s="15"/>
      <c r="C41" s="15"/>
      <c r="D41" s="15"/>
      <c r="E41" s="15"/>
      <c r="F41" s="15"/>
      <c r="G41" s="15"/>
      <c r="H41" s="15"/>
      <c r="I41" s="15"/>
      <c r="J41" s="15"/>
      <c r="K41" s="15"/>
      <c r="L41" s="15"/>
      <c r="M41" s="15"/>
      <c r="N41" s="15"/>
    </row>
    <row r="42" spans="1:14">
      <c r="A42" s="560"/>
      <c r="B42" s="12"/>
      <c r="C42" s="553">
        <v>39114</v>
      </c>
      <c r="D42" s="554"/>
      <c r="E42" s="554"/>
      <c r="F42" s="15"/>
      <c r="G42" s="15"/>
      <c r="H42" s="15"/>
      <c r="I42" s="15"/>
      <c r="J42" s="15"/>
      <c r="K42" s="15"/>
      <c r="L42" s="15"/>
      <c r="M42" s="15"/>
      <c r="N42" s="15"/>
    </row>
    <row r="43" spans="1:14">
      <c r="A43" s="560"/>
      <c r="B43" s="12"/>
      <c r="C43" s="13" t="s">
        <v>87</v>
      </c>
      <c r="D43" s="13" t="s">
        <v>88</v>
      </c>
      <c r="E43" s="13" t="s">
        <v>21</v>
      </c>
      <c r="F43" s="15"/>
      <c r="G43" s="15"/>
      <c r="H43" s="15"/>
      <c r="I43" s="15"/>
      <c r="J43" s="15"/>
      <c r="K43" s="15"/>
      <c r="L43" s="15"/>
      <c r="M43" s="15"/>
      <c r="N43" s="15"/>
    </row>
    <row r="44" spans="1:14">
      <c r="A44" s="14" t="s">
        <v>53</v>
      </c>
      <c r="B44" s="14"/>
      <c r="C44" s="17">
        <v>2191</v>
      </c>
      <c r="D44" s="17">
        <v>23619883</v>
      </c>
      <c r="E44" s="17">
        <v>16503321</v>
      </c>
      <c r="F44" s="15"/>
      <c r="G44" s="15"/>
      <c r="H44" s="15"/>
      <c r="I44" s="15"/>
      <c r="J44" s="15"/>
      <c r="K44" s="15"/>
      <c r="L44" s="15"/>
      <c r="M44" s="15"/>
      <c r="N44" s="15"/>
    </row>
    <row r="45" spans="1:14">
      <c r="A45" s="14" t="s">
        <v>17</v>
      </c>
      <c r="B45" s="14"/>
      <c r="C45" s="17">
        <v>1703</v>
      </c>
      <c r="D45" s="17">
        <v>95042626</v>
      </c>
      <c r="E45" s="17">
        <v>2086228</v>
      </c>
      <c r="F45" s="15"/>
      <c r="G45" s="15"/>
      <c r="H45" s="15"/>
      <c r="I45" s="15"/>
      <c r="J45" s="15"/>
      <c r="K45" s="15"/>
      <c r="L45" s="15"/>
      <c r="M45" s="15"/>
      <c r="N45" s="15"/>
    </row>
    <row r="46" spans="1:14">
      <c r="A46" s="14" t="s">
        <v>18</v>
      </c>
      <c r="B46" s="14"/>
      <c r="C46" s="17">
        <v>133207</v>
      </c>
      <c r="D46" s="17">
        <v>3627284993</v>
      </c>
      <c r="E46" s="17">
        <v>1352318512</v>
      </c>
      <c r="F46" s="15"/>
      <c r="G46" s="15"/>
      <c r="H46" s="15"/>
      <c r="I46" s="15"/>
      <c r="J46" s="15"/>
      <c r="K46" s="15"/>
      <c r="L46" s="15"/>
      <c r="M46" s="15"/>
      <c r="N46" s="15"/>
    </row>
    <row r="47" spans="1:14">
      <c r="A47" s="14" t="s">
        <v>19</v>
      </c>
      <c r="B47" s="14"/>
      <c r="C47" s="17">
        <v>56632</v>
      </c>
      <c r="D47" s="17">
        <v>699548213</v>
      </c>
      <c r="E47" s="17">
        <v>279389477</v>
      </c>
      <c r="F47" s="15"/>
      <c r="G47" s="15"/>
      <c r="H47" s="15"/>
      <c r="I47" s="15"/>
      <c r="J47" s="15"/>
      <c r="K47" s="15"/>
      <c r="L47" s="15"/>
      <c r="M47" s="15"/>
      <c r="N47" s="15"/>
    </row>
    <row r="48" spans="1:14">
      <c r="A48" s="14" t="s">
        <v>20</v>
      </c>
      <c r="B48" s="14"/>
      <c r="C48" s="17">
        <v>4567</v>
      </c>
      <c r="D48" s="17">
        <v>36750382</v>
      </c>
      <c r="E48" s="17">
        <v>38626815</v>
      </c>
      <c r="F48" s="15"/>
      <c r="G48" s="15"/>
      <c r="H48" s="15"/>
      <c r="I48" s="15"/>
      <c r="J48" s="15"/>
      <c r="K48" s="15"/>
      <c r="L48" s="15"/>
      <c r="M48" s="15"/>
      <c r="N48" s="15"/>
    </row>
    <row r="49" spans="1:14">
      <c r="A49" s="14" t="s">
        <v>95</v>
      </c>
      <c r="B49" s="14"/>
      <c r="C49" s="17">
        <v>330748</v>
      </c>
      <c r="D49" s="17">
        <v>11129184661</v>
      </c>
      <c r="E49" s="17">
        <v>2809736620</v>
      </c>
      <c r="F49" s="15"/>
      <c r="G49" s="15"/>
      <c r="H49" s="15"/>
      <c r="I49" s="15"/>
      <c r="J49" s="15"/>
      <c r="K49" s="15"/>
      <c r="L49" s="15"/>
      <c r="M49" s="15"/>
      <c r="N49" s="15"/>
    </row>
    <row r="50" spans="1:14">
      <c r="A50" s="15"/>
      <c r="B50" s="15"/>
      <c r="C50" s="29">
        <f>SUM(C44:C49)</f>
        <v>529048</v>
      </c>
      <c r="D50" s="29">
        <f>SUM(D44:D49)</f>
        <v>15611430758</v>
      </c>
      <c r="E50" s="29">
        <f>SUM(E44:E49)</f>
        <v>4498660973</v>
      </c>
      <c r="F50" s="15"/>
      <c r="G50" s="15"/>
      <c r="H50" s="15"/>
      <c r="I50" s="15"/>
      <c r="J50" s="15"/>
      <c r="K50" s="15"/>
      <c r="L50" s="15"/>
      <c r="M50" s="15"/>
      <c r="N50" s="15"/>
    </row>
    <row r="51" spans="1:14">
      <c r="A51" s="15"/>
      <c r="B51" s="15"/>
      <c r="C51" s="15"/>
      <c r="D51" s="15"/>
      <c r="E51" s="15"/>
      <c r="F51" s="15"/>
      <c r="G51" s="15"/>
      <c r="H51" s="15"/>
      <c r="I51" s="15"/>
      <c r="J51" s="15"/>
      <c r="K51" s="15"/>
      <c r="L51" s="15"/>
      <c r="M51" s="15"/>
      <c r="N51" s="15"/>
    </row>
    <row r="52" spans="1:14">
      <c r="A52" s="560"/>
      <c r="B52" s="12"/>
      <c r="C52" s="553">
        <v>39142</v>
      </c>
      <c r="D52" s="554"/>
      <c r="E52" s="554"/>
      <c r="F52" s="15"/>
      <c r="G52" s="15"/>
      <c r="H52" s="15"/>
      <c r="I52" s="15"/>
      <c r="J52" s="15"/>
      <c r="K52" s="15"/>
      <c r="L52" s="15"/>
      <c r="M52" s="15"/>
      <c r="N52" s="15"/>
    </row>
    <row r="53" spans="1:14">
      <c r="A53" s="560"/>
      <c r="B53" s="12"/>
      <c r="C53" s="13" t="s">
        <v>87</v>
      </c>
      <c r="D53" s="13" t="s">
        <v>88</v>
      </c>
      <c r="E53" s="13" t="s">
        <v>21</v>
      </c>
      <c r="F53" s="15"/>
      <c r="G53" s="15"/>
      <c r="H53" s="15"/>
      <c r="I53" s="15"/>
      <c r="J53" s="15"/>
      <c r="K53" s="15"/>
      <c r="L53" s="15"/>
      <c r="M53" s="15"/>
      <c r="N53" s="15"/>
    </row>
    <row r="54" spans="1:14">
      <c r="A54" s="14" t="s">
        <v>53</v>
      </c>
      <c r="B54" s="14"/>
      <c r="C54" s="17">
        <v>1986</v>
      </c>
      <c r="D54" s="17">
        <v>39526803</v>
      </c>
      <c r="E54" s="17">
        <v>23629448</v>
      </c>
      <c r="F54" s="15"/>
      <c r="G54" s="15"/>
      <c r="H54" s="15"/>
      <c r="I54" s="15"/>
      <c r="J54" s="15"/>
      <c r="K54" s="15"/>
      <c r="L54" s="15"/>
      <c r="M54" s="15"/>
      <c r="N54" s="15"/>
    </row>
    <row r="55" spans="1:14">
      <c r="A55" s="14" t="s">
        <v>17</v>
      </c>
      <c r="B55" s="14"/>
      <c r="C55" s="17">
        <v>2163</v>
      </c>
      <c r="D55" s="17">
        <v>132303923</v>
      </c>
      <c r="E55" s="17">
        <v>2675822</v>
      </c>
      <c r="F55" s="15"/>
      <c r="G55" s="15"/>
      <c r="H55" s="15"/>
      <c r="I55" s="15"/>
      <c r="J55" s="15"/>
      <c r="K55" s="15"/>
      <c r="L55" s="15"/>
      <c r="M55" s="15"/>
      <c r="N55" s="15"/>
    </row>
    <row r="56" spans="1:14">
      <c r="A56" s="14" t="s">
        <v>18</v>
      </c>
      <c r="B56" s="14"/>
      <c r="C56" s="17">
        <v>151752</v>
      </c>
      <c r="D56" s="17">
        <v>4079903524</v>
      </c>
      <c r="E56" s="17">
        <v>1410332662</v>
      </c>
      <c r="F56" s="15"/>
      <c r="G56" s="15"/>
      <c r="H56" s="15"/>
      <c r="I56" s="15"/>
      <c r="J56" s="15"/>
      <c r="K56" s="15"/>
      <c r="L56" s="15"/>
      <c r="M56" s="15"/>
      <c r="N56" s="15"/>
    </row>
    <row r="57" spans="1:14">
      <c r="A57" s="14" t="s">
        <v>19</v>
      </c>
      <c r="B57" s="14"/>
      <c r="C57" s="17">
        <v>57860</v>
      </c>
      <c r="D57" s="17">
        <v>802861013</v>
      </c>
      <c r="E57" s="17">
        <v>250216937</v>
      </c>
      <c r="F57" s="15"/>
      <c r="G57" s="15"/>
      <c r="H57" s="15"/>
      <c r="I57" s="15"/>
      <c r="J57" s="15"/>
      <c r="K57" s="15"/>
      <c r="L57" s="15"/>
      <c r="M57" s="15"/>
      <c r="N57" s="15"/>
    </row>
    <row r="58" spans="1:14">
      <c r="A58" s="14" t="s">
        <v>20</v>
      </c>
      <c r="B58" s="14"/>
      <c r="C58" s="17">
        <v>4140</v>
      </c>
      <c r="D58" s="17">
        <v>34012236</v>
      </c>
      <c r="E58" s="17">
        <v>28001863</v>
      </c>
      <c r="F58" s="15"/>
      <c r="G58" s="15"/>
      <c r="H58" s="15"/>
      <c r="I58" s="15"/>
      <c r="J58" s="15"/>
      <c r="K58" s="15"/>
      <c r="L58" s="15"/>
      <c r="M58" s="15"/>
      <c r="N58" s="15"/>
    </row>
    <row r="59" spans="1:14">
      <c r="A59" s="14" t="s">
        <v>95</v>
      </c>
      <c r="B59" s="14"/>
      <c r="C59" s="17">
        <v>392388</v>
      </c>
      <c r="D59" s="17">
        <v>11198919588</v>
      </c>
      <c r="E59" s="17">
        <v>2855771332</v>
      </c>
      <c r="F59" s="15"/>
      <c r="G59" s="15"/>
      <c r="H59" s="15"/>
      <c r="I59" s="15"/>
      <c r="J59" s="15"/>
      <c r="K59" s="15"/>
      <c r="L59" s="15"/>
      <c r="M59" s="15"/>
      <c r="N59" s="15"/>
    </row>
    <row r="60" spans="1:14">
      <c r="A60" s="15"/>
      <c r="B60" s="15"/>
      <c r="C60" s="29">
        <f>SUM(C54:C59)</f>
        <v>610289</v>
      </c>
      <c r="D60" s="29">
        <f>SUM(D54:D59)</f>
        <v>16287527087</v>
      </c>
      <c r="E60" s="29">
        <f>SUM(E54:E59)</f>
        <v>4570628064</v>
      </c>
      <c r="F60" s="15"/>
      <c r="G60" s="15"/>
      <c r="H60" s="15"/>
      <c r="I60" s="15"/>
      <c r="J60" s="15"/>
      <c r="K60" s="15"/>
      <c r="L60" s="15"/>
      <c r="M60" s="15"/>
      <c r="N60" s="15"/>
    </row>
    <row r="61" spans="1:14">
      <c r="A61" s="15"/>
      <c r="B61" s="15"/>
      <c r="C61" s="15"/>
      <c r="D61" s="15"/>
      <c r="E61" s="15"/>
      <c r="F61" s="15"/>
      <c r="G61" s="15"/>
      <c r="H61" s="15"/>
      <c r="I61" s="15"/>
      <c r="J61" s="15"/>
      <c r="K61" s="15"/>
      <c r="L61" s="15"/>
      <c r="M61" s="15"/>
      <c r="N61" s="15"/>
    </row>
    <row r="62" spans="1:14">
      <c r="A62" s="560"/>
      <c r="B62" s="12"/>
      <c r="C62" s="553">
        <v>39173</v>
      </c>
      <c r="D62" s="554"/>
      <c r="E62" s="554"/>
      <c r="F62" s="15"/>
      <c r="G62" s="15"/>
      <c r="H62" s="15"/>
      <c r="I62" s="15"/>
      <c r="J62" s="15"/>
      <c r="K62" s="15"/>
      <c r="L62" s="15"/>
      <c r="M62" s="15"/>
      <c r="N62" s="15"/>
    </row>
    <row r="63" spans="1:14">
      <c r="A63" s="560"/>
      <c r="B63" s="12"/>
      <c r="C63" s="13" t="s">
        <v>87</v>
      </c>
      <c r="D63" s="13" t="s">
        <v>88</v>
      </c>
      <c r="E63" s="13" t="s">
        <v>21</v>
      </c>
      <c r="F63" s="15"/>
      <c r="G63" s="15"/>
      <c r="H63" s="15"/>
      <c r="I63" s="15"/>
      <c r="J63" s="15"/>
      <c r="K63" s="15"/>
      <c r="L63" s="15"/>
      <c r="M63" s="15"/>
      <c r="N63" s="15"/>
    </row>
    <row r="64" spans="1:14">
      <c r="A64" s="14" t="s">
        <v>53</v>
      </c>
      <c r="B64" s="14"/>
      <c r="C64" s="17">
        <v>2750</v>
      </c>
      <c r="D64" s="17">
        <v>34771223</v>
      </c>
      <c r="E64" s="17">
        <v>29388048</v>
      </c>
      <c r="F64" s="15"/>
      <c r="G64" s="15"/>
      <c r="H64" s="15"/>
      <c r="I64" s="15"/>
      <c r="J64" s="15"/>
      <c r="K64" s="15"/>
      <c r="L64" s="15"/>
      <c r="M64" s="15"/>
      <c r="N64" s="15"/>
    </row>
    <row r="65" spans="1:14">
      <c r="A65" s="14" t="s">
        <v>17</v>
      </c>
      <c r="B65" s="14"/>
      <c r="C65" s="17">
        <v>1542</v>
      </c>
      <c r="D65" s="17">
        <v>78564884</v>
      </c>
      <c r="E65" s="17">
        <v>1632394</v>
      </c>
      <c r="F65" s="15"/>
      <c r="G65" s="15"/>
      <c r="H65" s="15"/>
      <c r="I65" s="15"/>
      <c r="J65" s="15"/>
      <c r="K65" s="15"/>
      <c r="L65" s="15"/>
      <c r="M65" s="15"/>
      <c r="N65" s="15"/>
    </row>
    <row r="66" spans="1:14">
      <c r="A66" s="14" t="s">
        <v>18</v>
      </c>
      <c r="B66" s="14"/>
      <c r="C66" s="17">
        <v>129251</v>
      </c>
      <c r="D66" s="17">
        <v>2880094053</v>
      </c>
      <c r="E66" s="17">
        <v>916790061</v>
      </c>
      <c r="F66" s="15"/>
      <c r="G66" s="15"/>
      <c r="H66" s="15"/>
      <c r="I66" s="15"/>
      <c r="J66" s="15"/>
      <c r="K66" s="15"/>
      <c r="L66" s="15"/>
      <c r="M66" s="15"/>
      <c r="N66" s="15"/>
    </row>
    <row r="67" spans="1:14">
      <c r="A67" s="14" t="s">
        <v>19</v>
      </c>
      <c r="B67" s="14"/>
      <c r="C67" s="17">
        <v>44684</v>
      </c>
      <c r="D67" s="17">
        <v>541601037</v>
      </c>
      <c r="E67" s="17">
        <v>228362463</v>
      </c>
      <c r="F67" s="15"/>
      <c r="G67" s="15"/>
      <c r="H67" s="15"/>
      <c r="I67" s="15"/>
      <c r="J67" s="15"/>
      <c r="K67" s="15"/>
      <c r="L67" s="15"/>
      <c r="M67" s="15"/>
      <c r="N67" s="15"/>
    </row>
    <row r="68" spans="1:14">
      <c r="A68" s="14" t="s">
        <v>20</v>
      </c>
      <c r="B68" s="14"/>
      <c r="C68" s="17">
        <v>3106</v>
      </c>
      <c r="D68" s="17">
        <v>23296104</v>
      </c>
      <c r="E68" s="17">
        <v>19757964</v>
      </c>
      <c r="F68" s="15"/>
      <c r="G68" s="15"/>
      <c r="H68" s="15"/>
      <c r="I68" s="15"/>
      <c r="J68" s="15"/>
      <c r="K68" s="15"/>
      <c r="L68" s="15"/>
      <c r="M68" s="15"/>
      <c r="N68" s="15"/>
    </row>
    <row r="69" spans="1:14">
      <c r="A69" s="14" t="s">
        <v>95</v>
      </c>
      <c r="B69" s="14"/>
      <c r="C69" s="17">
        <v>335017</v>
      </c>
      <c r="D69" s="17">
        <v>7943009722</v>
      </c>
      <c r="E69" s="17">
        <v>2145094078</v>
      </c>
      <c r="F69" s="15"/>
      <c r="G69" s="15"/>
      <c r="H69" s="15"/>
      <c r="I69" s="15"/>
      <c r="J69" s="15"/>
      <c r="K69" s="15"/>
      <c r="L69" s="15"/>
      <c r="M69" s="15"/>
      <c r="N69" s="15"/>
    </row>
    <row r="70" spans="1:14">
      <c r="A70" s="15"/>
      <c r="B70" s="15"/>
      <c r="C70" s="29">
        <f>SUM(C64:C69)</f>
        <v>516350</v>
      </c>
      <c r="D70" s="29">
        <f>SUM(D64:D69)</f>
        <v>11501337023</v>
      </c>
      <c r="E70" s="29">
        <f>SUM(E64:E69)</f>
        <v>3341025008</v>
      </c>
      <c r="F70" s="15"/>
      <c r="G70" s="15"/>
      <c r="H70" s="15"/>
      <c r="I70" s="15"/>
      <c r="J70" s="15"/>
      <c r="K70" s="15"/>
      <c r="L70" s="15"/>
      <c r="M70" s="15"/>
      <c r="N70" s="15"/>
    </row>
    <row r="71" spans="1:14">
      <c r="A71" s="15"/>
      <c r="B71" s="15"/>
      <c r="C71" s="15"/>
      <c r="D71" s="15"/>
      <c r="E71" s="15"/>
      <c r="F71" s="15"/>
      <c r="G71" s="15"/>
      <c r="H71" s="15"/>
      <c r="I71" s="15"/>
      <c r="J71" s="15"/>
      <c r="K71" s="15"/>
      <c r="L71" s="15"/>
      <c r="M71" s="15"/>
      <c r="N71" s="15"/>
    </row>
    <row r="72" spans="1:14">
      <c r="A72" s="548"/>
      <c r="B72" s="44"/>
      <c r="C72" s="553">
        <v>39203</v>
      </c>
      <c r="D72" s="554"/>
      <c r="E72" s="554"/>
      <c r="F72" s="15"/>
      <c r="G72" s="15"/>
      <c r="H72" s="15"/>
      <c r="I72" s="15"/>
      <c r="J72" s="15"/>
      <c r="K72" s="15"/>
      <c r="L72" s="15"/>
      <c r="M72" s="15"/>
      <c r="N72" s="15"/>
    </row>
    <row r="73" spans="1:14">
      <c r="A73" s="548"/>
      <c r="B73" s="44"/>
      <c r="C73" s="13" t="s">
        <v>87</v>
      </c>
      <c r="D73" s="13" t="s">
        <v>88</v>
      </c>
      <c r="E73" s="13" t="s">
        <v>21</v>
      </c>
      <c r="F73" s="15"/>
      <c r="G73" s="39" t="s">
        <v>101</v>
      </c>
      <c r="H73" s="15"/>
      <c r="I73" s="15"/>
      <c r="J73" s="15"/>
      <c r="K73" s="557"/>
      <c r="L73" s="549" t="s">
        <v>4</v>
      </c>
      <c r="M73" s="550"/>
      <c r="N73" s="551"/>
    </row>
    <row r="74" spans="1:14">
      <c r="A74" s="14" t="s">
        <v>53</v>
      </c>
      <c r="B74" s="14"/>
      <c r="C74" s="17">
        <v>5086</v>
      </c>
      <c r="D74" s="17">
        <v>64534476</v>
      </c>
      <c r="E74" s="17">
        <v>50241398</v>
      </c>
      <c r="F74" s="15"/>
      <c r="G74" s="17">
        <v>4717</v>
      </c>
      <c r="H74" s="17">
        <v>66881965</v>
      </c>
      <c r="I74" s="17">
        <v>49140839</v>
      </c>
      <c r="K74" s="558"/>
      <c r="L74" s="40" t="s">
        <v>87</v>
      </c>
      <c r="M74" s="40" t="s">
        <v>88</v>
      </c>
      <c r="N74" s="40" t="s">
        <v>21</v>
      </c>
    </row>
    <row r="75" spans="1:14">
      <c r="A75" s="14" t="s">
        <v>17</v>
      </c>
      <c r="B75" s="14"/>
      <c r="C75" s="17">
        <v>2341</v>
      </c>
      <c r="D75" s="17">
        <v>70235312</v>
      </c>
      <c r="E75" s="17">
        <v>1469216</v>
      </c>
      <c r="F75" s="15"/>
      <c r="G75" s="17">
        <v>2341</v>
      </c>
      <c r="H75" s="17">
        <v>70235312</v>
      </c>
      <c r="I75" s="17">
        <v>1469216</v>
      </c>
      <c r="K75" s="43" t="s">
        <v>53</v>
      </c>
      <c r="L75" s="41">
        <v>4717</v>
      </c>
      <c r="M75" s="41">
        <v>66881965</v>
      </c>
      <c r="N75" s="41">
        <v>49140839</v>
      </c>
    </row>
    <row r="76" spans="1:14">
      <c r="A76" s="14" t="s">
        <v>18</v>
      </c>
      <c r="B76" s="14"/>
      <c r="C76" s="17">
        <v>169871</v>
      </c>
      <c r="D76" s="17">
        <v>3343902284</v>
      </c>
      <c r="E76" s="17">
        <v>1115425099</v>
      </c>
      <c r="F76" s="15"/>
      <c r="G76" s="17">
        <v>177862</v>
      </c>
      <c r="H76" s="17">
        <v>3520623164</v>
      </c>
      <c r="I76" s="17">
        <v>1176073016</v>
      </c>
      <c r="K76" s="43" t="s">
        <v>17</v>
      </c>
      <c r="L76" s="41">
        <v>2341</v>
      </c>
      <c r="M76" s="41">
        <v>70235312</v>
      </c>
      <c r="N76" s="41">
        <v>1469216</v>
      </c>
    </row>
    <row r="77" spans="1:14">
      <c r="A77" s="14" t="s">
        <v>19</v>
      </c>
      <c r="B77" s="14"/>
      <c r="C77" s="17">
        <v>60071</v>
      </c>
      <c r="D77" s="17">
        <v>818019941</v>
      </c>
      <c r="E77" s="17">
        <v>257793040</v>
      </c>
      <c r="F77" s="15"/>
      <c r="G77" s="17">
        <v>62914</v>
      </c>
      <c r="H77" s="17">
        <v>854268609</v>
      </c>
      <c r="I77" s="17">
        <v>291913526</v>
      </c>
      <c r="K77" s="43" t="s">
        <v>18</v>
      </c>
      <c r="L77" s="41">
        <v>177862</v>
      </c>
      <c r="M77" s="41">
        <v>3520623164</v>
      </c>
      <c r="N77" s="41">
        <v>1176073016</v>
      </c>
    </row>
    <row r="78" spans="1:14">
      <c r="A78" s="14" t="s">
        <v>20</v>
      </c>
      <c r="B78" s="14"/>
      <c r="C78" s="17">
        <v>2831</v>
      </c>
      <c r="D78" s="17">
        <v>31740053</v>
      </c>
      <c r="E78" s="17">
        <v>24726611</v>
      </c>
      <c r="F78" s="15"/>
      <c r="G78" s="17">
        <v>4666</v>
      </c>
      <c r="H78" s="17">
        <v>46255649</v>
      </c>
      <c r="I78" s="17">
        <v>33537874</v>
      </c>
      <c r="K78" s="43" t="s">
        <v>50</v>
      </c>
      <c r="L78" s="41">
        <v>62319</v>
      </c>
      <c r="M78" s="41">
        <v>848308824</v>
      </c>
      <c r="N78" s="41">
        <v>287660994</v>
      </c>
    </row>
    <row r="79" spans="1:14">
      <c r="A79" s="14" t="s">
        <v>95</v>
      </c>
      <c r="B79" s="14"/>
      <c r="C79" s="17">
        <v>437259</v>
      </c>
      <c r="D79" s="17">
        <v>12529621919</v>
      </c>
      <c r="E79" s="17">
        <v>3295070536</v>
      </c>
      <c r="F79" s="15"/>
      <c r="G79" s="17">
        <v>441853</v>
      </c>
      <c r="H79" s="17">
        <v>12739293256</v>
      </c>
      <c r="I79" s="17">
        <v>3491018174</v>
      </c>
      <c r="K79" s="43" t="s">
        <v>26</v>
      </c>
      <c r="L79" s="42">
        <v>595</v>
      </c>
      <c r="M79" s="41">
        <v>5959785</v>
      </c>
      <c r="N79" s="41">
        <v>4252532</v>
      </c>
    </row>
    <row r="80" spans="1:14">
      <c r="A80" s="15"/>
      <c r="B80" s="15"/>
      <c r="C80" s="29">
        <f>SUM(C74:C79)</f>
        <v>677459</v>
      </c>
      <c r="D80" s="29">
        <f>SUM(D74:D79)</f>
        <v>16858053985</v>
      </c>
      <c r="E80" s="29">
        <f>SUM(E74:E79)</f>
        <v>4744725900</v>
      </c>
      <c r="F80" s="15"/>
      <c r="G80" s="17">
        <v>694353</v>
      </c>
      <c r="H80" s="17">
        <v>17297557955</v>
      </c>
      <c r="I80" s="17">
        <v>5043152645</v>
      </c>
      <c r="K80" s="43" t="s">
        <v>20</v>
      </c>
      <c r="L80" s="41">
        <v>4666</v>
      </c>
      <c r="M80" s="41">
        <v>46255649</v>
      </c>
      <c r="N80" s="41">
        <v>33537874</v>
      </c>
    </row>
    <row r="81" spans="1:14">
      <c r="A81" s="15"/>
      <c r="B81" s="15"/>
      <c r="C81" s="29"/>
      <c r="D81" s="29"/>
      <c r="E81" s="38"/>
      <c r="F81" s="15"/>
      <c r="G81" s="17">
        <v>16894</v>
      </c>
      <c r="H81" s="17">
        <v>439503970</v>
      </c>
      <c r="I81" s="17">
        <v>298426745</v>
      </c>
      <c r="K81" s="43" t="s">
        <v>95</v>
      </c>
      <c r="L81" s="41">
        <v>441853</v>
      </c>
      <c r="M81" s="41">
        <v>12739293256</v>
      </c>
      <c r="N81" s="41">
        <v>3491018174</v>
      </c>
    </row>
    <row r="82" spans="1:14">
      <c r="A82" s="15"/>
      <c r="B82" s="15"/>
      <c r="C82" s="15"/>
      <c r="D82" s="15"/>
      <c r="E82" s="15"/>
      <c r="F82" s="15"/>
      <c r="K82" s="15"/>
      <c r="L82" s="16">
        <f>SUM(L75:L77,L80:L81,L83)</f>
        <v>694353</v>
      </c>
      <c r="M82" s="16">
        <f>SUM(M75:M77,M80:M81,M83)</f>
        <v>17297557955</v>
      </c>
      <c r="N82" s="16">
        <f>SUM(N75:N77,N80:N81,N83)</f>
        <v>5043152645</v>
      </c>
    </row>
    <row r="83" spans="1:14">
      <c r="A83" s="31"/>
      <c r="B83" s="31"/>
      <c r="C83" s="552">
        <v>39234</v>
      </c>
      <c r="D83" s="552"/>
      <c r="E83" s="552"/>
      <c r="F83" s="15" t="s">
        <v>74</v>
      </c>
      <c r="K83" s="43" t="str">
        <f>K78&amp;"+"&amp;K79</f>
        <v>Listed Investment Companies+Listed Investment Trusts</v>
      </c>
      <c r="L83" s="16">
        <f>L78+L79</f>
        <v>62914</v>
      </c>
      <c r="M83" s="16">
        <f>M78+M79</f>
        <v>854268609</v>
      </c>
      <c r="N83" s="16">
        <f>N78+N79</f>
        <v>291913526</v>
      </c>
    </row>
    <row r="84" spans="1:14">
      <c r="A84" s="33"/>
      <c r="B84" s="33"/>
      <c r="C84" s="34" t="s">
        <v>65</v>
      </c>
      <c r="D84" s="35" t="s">
        <v>66</v>
      </c>
      <c r="E84" s="36" t="s">
        <v>67</v>
      </c>
      <c r="F84" s="15"/>
      <c r="G84" s="15"/>
      <c r="H84" s="15"/>
      <c r="I84" s="15"/>
      <c r="J84" s="15"/>
      <c r="K84" s="15"/>
      <c r="L84" s="15"/>
      <c r="M84" s="15"/>
      <c r="N84" s="15"/>
    </row>
    <row r="85" spans="1:14">
      <c r="A85" s="36" t="s">
        <v>68</v>
      </c>
      <c r="B85" s="36"/>
      <c r="C85" s="28">
        <v>4025</v>
      </c>
      <c r="D85" s="32">
        <v>77330158</v>
      </c>
      <c r="E85" s="28">
        <v>47499726</v>
      </c>
      <c r="F85" s="15"/>
      <c r="G85" s="15"/>
      <c r="H85" s="15"/>
      <c r="I85" s="15"/>
      <c r="J85" s="15"/>
      <c r="K85" s="15"/>
      <c r="L85" s="15"/>
      <c r="M85" s="15"/>
      <c r="N85" s="15"/>
    </row>
    <row r="86" spans="1:14">
      <c r="A86" s="36" t="s">
        <v>69</v>
      </c>
      <c r="B86" s="36"/>
      <c r="C86" s="28">
        <v>2468</v>
      </c>
      <c r="D86" s="32">
        <v>129300263</v>
      </c>
      <c r="E86" s="28">
        <v>2767503</v>
      </c>
      <c r="F86" s="15"/>
      <c r="G86" s="15"/>
      <c r="H86" s="15"/>
      <c r="I86" s="15"/>
      <c r="J86" s="15"/>
      <c r="K86" s="15"/>
      <c r="L86" s="15"/>
      <c r="M86" s="15"/>
      <c r="N86" s="15"/>
    </row>
    <row r="87" spans="1:14">
      <c r="A87" s="36" t="s">
        <v>72</v>
      </c>
      <c r="B87" s="36"/>
      <c r="C87" s="28">
        <v>206460</v>
      </c>
      <c r="D87" s="32">
        <v>4693280879</v>
      </c>
      <c r="E87" s="28">
        <v>1473577248</v>
      </c>
      <c r="F87" s="15"/>
      <c r="G87" s="15"/>
      <c r="H87" s="15"/>
      <c r="I87" s="15"/>
      <c r="J87" s="15"/>
      <c r="K87" s="15"/>
      <c r="L87" s="15"/>
      <c r="M87" s="15"/>
      <c r="N87" s="15"/>
    </row>
    <row r="88" spans="1:14">
      <c r="A88" s="36" t="s">
        <v>70</v>
      </c>
      <c r="B88" s="36"/>
      <c r="C88" s="28">
        <v>60521</v>
      </c>
      <c r="D88" s="32">
        <v>719637066</v>
      </c>
      <c r="E88" s="28">
        <v>254351244</v>
      </c>
      <c r="F88" s="15"/>
      <c r="G88" s="15"/>
      <c r="H88" s="15"/>
      <c r="I88" s="15"/>
      <c r="J88" s="15"/>
      <c r="K88" s="15"/>
      <c r="L88" s="15"/>
      <c r="M88" s="15"/>
      <c r="N88" s="15"/>
    </row>
    <row r="89" spans="1:14">
      <c r="A89" s="36" t="s">
        <v>73</v>
      </c>
      <c r="B89" s="36"/>
      <c r="C89" s="28">
        <v>5206</v>
      </c>
      <c r="D89" s="32">
        <v>48174437</v>
      </c>
      <c r="E89" s="28">
        <v>33741656</v>
      </c>
      <c r="F89" s="15"/>
      <c r="G89" s="15"/>
      <c r="H89" s="15"/>
      <c r="I89" s="15"/>
      <c r="J89" s="15"/>
      <c r="K89" s="15"/>
      <c r="L89" s="15"/>
      <c r="M89" s="15"/>
      <c r="N89" s="15"/>
    </row>
    <row r="90" spans="1:14">
      <c r="A90" s="36" t="s">
        <v>71</v>
      </c>
      <c r="B90" s="36"/>
      <c r="C90" s="28">
        <v>467861</v>
      </c>
      <c r="D90" s="32">
        <v>17879787450</v>
      </c>
      <c r="E90" s="28">
        <v>4948909957</v>
      </c>
      <c r="F90" s="15"/>
      <c r="G90" s="15"/>
      <c r="H90" s="15"/>
      <c r="I90" s="15"/>
      <c r="J90" s="15"/>
      <c r="K90" s="15"/>
      <c r="L90" s="15"/>
      <c r="M90" s="15"/>
      <c r="N90" s="15"/>
    </row>
    <row r="91" spans="1:14">
      <c r="A91" s="15"/>
      <c r="B91" s="15"/>
      <c r="C91" s="37">
        <f>SUM(C85:C90)</f>
        <v>746541</v>
      </c>
      <c r="D91" s="37">
        <f>SUM(D85:D90)</f>
        <v>23547510253</v>
      </c>
      <c r="E91" s="37">
        <f>SUM(E85:E90)</f>
        <v>6760847334</v>
      </c>
      <c r="F91" s="15"/>
      <c r="G91" s="15"/>
      <c r="H91" s="15"/>
      <c r="I91" s="15"/>
      <c r="J91" s="15"/>
      <c r="K91" s="15"/>
      <c r="L91" s="15"/>
      <c r="M91" s="15"/>
      <c r="N91" s="15"/>
    </row>
    <row r="92" spans="1:14">
      <c r="A92" s="15"/>
      <c r="B92" s="15"/>
      <c r="C92" s="16"/>
      <c r="D92" s="16"/>
      <c r="E92" s="16"/>
      <c r="F92" s="15"/>
      <c r="G92" s="15"/>
      <c r="H92" s="15"/>
      <c r="I92" s="15"/>
      <c r="J92" s="15"/>
      <c r="K92" s="15"/>
      <c r="L92" s="15"/>
      <c r="M92" s="15"/>
      <c r="N92" s="15"/>
    </row>
  </sheetData>
  <mergeCells count="19">
    <mergeCell ref="A72:A73"/>
    <mergeCell ref="A62:A63"/>
    <mergeCell ref="A32:A33"/>
    <mergeCell ref="A52:A53"/>
    <mergeCell ref="C52:E52"/>
    <mergeCell ref="A42:A43"/>
    <mergeCell ref="A1:E1"/>
    <mergeCell ref="A22:A23"/>
    <mergeCell ref="C22:E22"/>
    <mergeCell ref="A12:A13"/>
    <mergeCell ref="C12:E12"/>
    <mergeCell ref="L73:N73"/>
    <mergeCell ref="C83:E83"/>
    <mergeCell ref="C42:E42"/>
    <mergeCell ref="C72:E72"/>
    <mergeCell ref="C2:E2"/>
    <mergeCell ref="C62:E62"/>
    <mergeCell ref="C32:E32"/>
    <mergeCell ref="K73:K74"/>
  </mergeCells>
  <phoneticPr fontId="21"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3"/>
  <dimension ref="A1:U42"/>
  <sheetViews>
    <sheetView workbookViewId="0"/>
  </sheetViews>
  <sheetFormatPr defaultRowHeight="14"/>
  <cols>
    <col min="1" max="1" width="11.58203125" style="97" customWidth="1"/>
    <col min="2" max="2" width="20.08203125" bestFit="1" customWidth="1"/>
    <col min="3" max="3" width="18.08203125" style="172" customWidth="1"/>
    <col min="4" max="4" width="20.08203125" bestFit="1" customWidth="1"/>
    <col min="5" max="5" width="18.08203125" style="172" customWidth="1"/>
    <col min="6" max="6" width="20.58203125" bestFit="1" customWidth="1"/>
    <col min="7" max="7" width="18.08203125" style="172" customWidth="1"/>
    <col min="8" max="8" width="20.08203125" bestFit="1" customWidth="1"/>
    <col min="9" max="9" width="20.08203125" style="172" customWidth="1"/>
    <col min="10" max="10" width="18.5" bestFit="1" customWidth="1"/>
    <col min="11" max="11" width="18.5" style="172" customWidth="1"/>
    <col min="12" max="12" width="18.08203125" customWidth="1"/>
    <col min="13" max="13" width="15.58203125" style="172" customWidth="1"/>
    <col min="14" max="14" width="21.5" bestFit="1" customWidth="1"/>
    <col min="15" max="15" width="19.08203125" style="172" customWidth="1"/>
    <col min="16" max="16" width="19.5" bestFit="1" customWidth="1"/>
    <col min="17" max="17" width="18.08203125" style="172" customWidth="1"/>
    <col min="18" max="18" width="18.58203125" bestFit="1" customWidth="1"/>
    <col min="19" max="19" width="15.58203125" style="172" customWidth="1"/>
    <col min="20" max="20" width="19.5" bestFit="1" customWidth="1"/>
  </cols>
  <sheetData>
    <row r="1" spans="1:21">
      <c r="A1" s="97" t="s">
        <v>132</v>
      </c>
      <c r="B1" t="s">
        <v>200</v>
      </c>
      <c r="D1" t="s">
        <v>202</v>
      </c>
      <c r="F1" t="s">
        <v>30</v>
      </c>
      <c r="H1" t="s">
        <v>233</v>
      </c>
      <c r="J1" t="s">
        <v>234</v>
      </c>
      <c r="L1" t="s">
        <v>265</v>
      </c>
      <c r="N1" t="s">
        <v>204</v>
      </c>
      <c r="P1" t="s">
        <v>205</v>
      </c>
      <c r="R1" t="s">
        <v>91</v>
      </c>
      <c r="T1" t="s">
        <v>156</v>
      </c>
    </row>
    <row r="2" spans="1:21">
      <c r="B2" t="s">
        <v>54</v>
      </c>
      <c r="C2" s="172" t="s">
        <v>547</v>
      </c>
      <c r="D2" t="s">
        <v>54</v>
      </c>
      <c r="E2" s="172" t="s">
        <v>547</v>
      </c>
      <c r="F2" t="s">
        <v>54</v>
      </c>
      <c r="G2" s="172" t="s">
        <v>547</v>
      </c>
      <c r="H2" t="s">
        <v>54</v>
      </c>
      <c r="I2" s="172" t="s">
        <v>547</v>
      </c>
      <c r="J2" t="s">
        <v>54</v>
      </c>
      <c r="K2" s="172" t="s">
        <v>547</v>
      </c>
      <c r="L2" t="s">
        <v>54</v>
      </c>
      <c r="M2" s="172" t="s">
        <v>547</v>
      </c>
      <c r="N2" t="s">
        <v>54</v>
      </c>
      <c r="O2" s="172" t="s">
        <v>547</v>
      </c>
      <c r="P2" t="s">
        <v>54</v>
      </c>
      <c r="Q2" s="172" t="s">
        <v>547</v>
      </c>
      <c r="R2" t="s">
        <v>54</v>
      </c>
      <c r="S2" s="172" t="s">
        <v>547</v>
      </c>
      <c r="T2" t="s">
        <v>54</v>
      </c>
      <c r="U2" t="s">
        <v>547</v>
      </c>
    </row>
    <row r="3" spans="1:21">
      <c r="A3" s="97">
        <v>42307</v>
      </c>
      <c r="B3" s="377" t="e">
        <f>VLOOKUP($A3,#REF!,6,0)</f>
        <v>#REF!</v>
      </c>
      <c r="C3" s="172" t="e">
        <f>VLOOKUP($A3,#REF!,2,0)</f>
        <v>#REF!</v>
      </c>
      <c r="D3" s="377" t="e">
        <f>VLOOKUP($A3,#REF!,6,0)</f>
        <v>#REF!</v>
      </c>
      <c r="E3" s="172" t="e">
        <f>VLOOKUP($A3,#REF!,2,0)</f>
        <v>#REF!</v>
      </c>
      <c r="F3" s="377" t="e">
        <f>VLOOKUP($A3,#REF!,6,0)</f>
        <v>#REF!</v>
      </c>
      <c r="G3" s="172" t="e">
        <f>VLOOKUP($A3,#REF!,2,0)</f>
        <v>#REF!</v>
      </c>
      <c r="H3" s="377" t="e">
        <f>VLOOKUP($A3,#REF!,6,0)</f>
        <v>#REF!</v>
      </c>
      <c r="I3" s="172" t="e">
        <f>VLOOKUP($A3,#REF!,2,0)</f>
        <v>#REF!</v>
      </c>
      <c r="J3" s="377" t="e">
        <f>VLOOKUP($A3,#REF!,6,0)</f>
        <v>#REF!</v>
      </c>
      <c r="K3" s="172" t="e">
        <f>VLOOKUP($A3,#REF!,2,0)</f>
        <v>#REF!</v>
      </c>
      <c r="L3" s="377" t="e">
        <f>VLOOKUP($A3,#REF!,6,0)</f>
        <v>#REF!</v>
      </c>
      <c r="M3" s="172" t="e">
        <f>VLOOKUP($A3,#REF!,2,0)</f>
        <v>#REF!</v>
      </c>
      <c r="N3" s="377" t="e">
        <f>VLOOKUP($A3,#REF!,6,0)</f>
        <v>#REF!</v>
      </c>
      <c r="O3" s="172" t="e">
        <f>VLOOKUP($A3,#REF!,2,0)</f>
        <v>#REF!</v>
      </c>
      <c r="P3" s="377" t="e">
        <f>VLOOKUP($A3,#REF!,6,0)</f>
        <v>#REF!</v>
      </c>
      <c r="Q3" s="172" t="e">
        <f>VLOOKUP($A3,#REF!,2,0)</f>
        <v>#REF!</v>
      </c>
      <c r="R3" s="377" t="e">
        <f>VLOOKUP($A3,#REF!,6,0)</f>
        <v>#REF!</v>
      </c>
      <c r="S3" s="172" t="e">
        <f>VLOOKUP($A3,#REF!,2,0)</f>
        <v>#REF!</v>
      </c>
      <c r="T3" s="377" t="e">
        <f>VLOOKUP($A3,#REF!,6,0)</f>
        <v>#REF!</v>
      </c>
      <c r="U3" s="172" t="e">
        <f>VLOOKUP($A3,#REF!,2,0)</f>
        <v>#REF!</v>
      </c>
    </row>
    <row r="4" spans="1:21">
      <c r="A4" s="97">
        <v>42338</v>
      </c>
      <c r="B4" s="377" t="e">
        <f>VLOOKUP(A4,#REF!,6,0)</f>
        <v>#REF!</v>
      </c>
      <c r="C4" s="172" t="e">
        <f>VLOOKUP($A4,#REF!,2,0)</f>
        <v>#REF!</v>
      </c>
      <c r="D4" s="377" t="e">
        <f>VLOOKUP(A4,#REF!,6,0)</f>
        <v>#REF!</v>
      </c>
      <c r="E4" s="172" t="e">
        <f>VLOOKUP($A4,#REF!,2,0)</f>
        <v>#REF!</v>
      </c>
      <c r="F4" s="377" t="e">
        <f>VLOOKUP(A4,#REF!,6,0)</f>
        <v>#REF!</v>
      </c>
      <c r="G4" s="172" t="e">
        <f>VLOOKUP($A4,#REF!,2,0)</f>
        <v>#REF!</v>
      </c>
      <c r="H4" s="377" t="e">
        <f>VLOOKUP(A4,#REF!,6,0)</f>
        <v>#REF!</v>
      </c>
      <c r="I4" s="172" t="e">
        <f>VLOOKUP($A4,#REF!,2,0)</f>
        <v>#REF!</v>
      </c>
      <c r="J4" s="377" t="e">
        <f>VLOOKUP(A4,#REF!,6,0)</f>
        <v>#REF!</v>
      </c>
      <c r="K4" s="172" t="e">
        <f>VLOOKUP($A4,#REF!,2,0)</f>
        <v>#REF!</v>
      </c>
      <c r="L4" s="377" t="e">
        <f>VLOOKUP(A4,#REF!,6,0)</f>
        <v>#REF!</v>
      </c>
      <c r="M4" s="172" t="e">
        <f>VLOOKUP($A4,#REF!,2,0)</f>
        <v>#REF!</v>
      </c>
      <c r="N4" s="377" t="e">
        <f>VLOOKUP(A4,#REF!,6,0)</f>
        <v>#REF!</v>
      </c>
      <c r="O4" s="172" t="e">
        <f>VLOOKUP($A4,#REF!,2,0)</f>
        <v>#REF!</v>
      </c>
      <c r="P4" s="377" t="e">
        <f>VLOOKUP(A4,#REF!,6,0)</f>
        <v>#REF!</v>
      </c>
      <c r="Q4" s="172" t="e">
        <f>VLOOKUP($A4,#REF!,2,0)</f>
        <v>#REF!</v>
      </c>
      <c r="R4" s="377" t="e">
        <f>VLOOKUP(A4,#REF!,6,0)</f>
        <v>#REF!</v>
      </c>
      <c r="S4" s="172" t="e">
        <f>VLOOKUP($A4,#REF!,2,0)</f>
        <v>#REF!</v>
      </c>
      <c r="T4" s="377" t="e">
        <f>VLOOKUP(A4,#REF!,6,0)</f>
        <v>#REF!</v>
      </c>
      <c r="U4" s="172" t="e">
        <f>VLOOKUP($A4,#REF!,2,0)</f>
        <v>#REF!</v>
      </c>
    </row>
    <row r="5" spans="1:21">
      <c r="A5" s="97">
        <v>42369</v>
      </c>
      <c r="B5" s="377" t="e">
        <f>VLOOKUP(A5,#REF!,6,0)</f>
        <v>#REF!</v>
      </c>
      <c r="C5" s="172" t="e">
        <f>VLOOKUP($A5,#REF!,2,0)</f>
        <v>#REF!</v>
      </c>
      <c r="D5" s="377" t="e">
        <f>VLOOKUP(A5,#REF!,6,0)</f>
        <v>#REF!</v>
      </c>
      <c r="E5" s="172" t="e">
        <f>VLOOKUP($A5,#REF!,2,0)</f>
        <v>#REF!</v>
      </c>
      <c r="F5" s="377" t="e">
        <f>VLOOKUP(A5,#REF!,6,0)</f>
        <v>#REF!</v>
      </c>
      <c r="G5" s="172" t="e">
        <f>VLOOKUP($A5,#REF!,2,0)</f>
        <v>#REF!</v>
      </c>
      <c r="H5" s="377" t="e">
        <f>VLOOKUP(A5,#REF!,6,0)</f>
        <v>#REF!</v>
      </c>
      <c r="I5" s="172" t="e">
        <f>VLOOKUP($A5,#REF!,2,0)</f>
        <v>#REF!</v>
      </c>
      <c r="J5" s="377" t="e">
        <f>VLOOKUP(A5,#REF!,6,0)</f>
        <v>#REF!</v>
      </c>
      <c r="K5" s="172" t="e">
        <f>VLOOKUP($A5,#REF!,2,0)</f>
        <v>#REF!</v>
      </c>
      <c r="L5" s="377" t="e">
        <f>VLOOKUP(A5,#REF!,6,0)</f>
        <v>#REF!</v>
      </c>
      <c r="M5" s="172" t="e">
        <f>VLOOKUP($A5,#REF!,2,0)</f>
        <v>#REF!</v>
      </c>
      <c r="N5" s="377" t="e">
        <f>VLOOKUP(A5,#REF!,6,0)</f>
        <v>#REF!</v>
      </c>
      <c r="O5" s="172" t="e">
        <f>VLOOKUP($A5,#REF!,2,0)</f>
        <v>#REF!</v>
      </c>
      <c r="P5" s="377" t="e">
        <f>VLOOKUP(A5,#REF!,6,0)</f>
        <v>#REF!</v>
      </c>
      <c r="Q5" s="172" t="e">
        <f>VLOOKUP($A5,#REF!,2,0)</f>
        <v>#REF!</v>
      </c>
      <c r="R5" s="377" t="e">
        <f>VLOOKUP(A5,#REF!,6,0)</f>
        <v>#REF!</v>
      </c>
      <c r="S5" s="172" t="e">
        <f>VLOOKUP($A5,#REF!,2,0)</f>
        <v>#REF!</v>
      </c>
      <c r="T5" s="377" t="e">
        <f>VLOOKUP(A5,#REF!,6,0)</f>
        <v>#REF!</v>
      </c>
      <c r="U5" s="172" t="e">
        <f>VLOOKUP($A5,#REF!,2,0)</f>
        <v>#REF!</v>
      </c>
    </row>
    <row r="6" spans="1:21">
      <c r="A6" s="97">
        <v>42398</v>
      </c>
      <c r="B6" s="377" t="e">
        <f>VLOOKUP(A6,#REF!,6,0)</f>
        <v>#REF!</v>
      </c>
      <c r="C6" s="172" t="e">
        <f>VLOOKUP($A6,#REF!,2,0)</f>
        <v>#REF!</v>
      </c>
      <c r="D6" s="377" t="e">
        <f>VLOOKUP(A6,#REF!,6,0)</f>
        <v>#REF!</v>
      </c>
      <c r="E6" s="172" t="e">
        <f>VLOOKUP($A6,#REF!,2,0)</f>
        <v>#REF!</v>
      </c>
      <c r="F6" s="377" t="e">
        <f>VLOOKUP(A6,#REF!,6,0)</f>
        <v>#REF!</v>
      </c>
      <c r="G6" s="172" t="e">
        <f>VLOOKUP($A6,#REF!,2,0)</f>
        <v>#REF!</v>
      </c>
      <c r="H6" s="377" t="e">
        <f>VLOOKUP(A6,#REF!,6,0)</f>
        <v>#REF!</v>
      </c>
      <c r="I6" s="172" t="e">
        <f>VLOOKUP($A6,#REF!,2,0)</f>
        <v>#REF!</v>
      </c>
      <c r="J6" s="377" t="e">
        <f>VLOOKUP(A6,#REF!,6,0)</f>
        <v>#REF!</v>
      </c>
      <c r="K6" s="172" t="e">
        <f>VLOOKUP($A6,#REF!,2,0)</f>
        <v>#REF!</v>
      </c>
      <c r="L6" s="377" t="e">
        <f>VLOOKUP(A6,#REF!,6,0)</f>
        <v>#REF!</v>
      </c>
      <c r="M6" s="172" t="e">
        <f>VLOOKUP($A6,#REF!,2,0)</f>
        <v>#REF!</v>
      </c>
      <c r="N6" s="377" t="e">
        <f>VLOOKUP(A6,#REF!,6,0)</f>
        <v>#REF!</v>
      </c>
      <c r="O6" s="172" t="e">
        <f>VLOOKUP($A6,#REF!,2,0)</f>
        <v>#REF!</v>
      </c>
      <c r="P6" s="377" t="e">
        <f>VLOOKUP(A6,#REF!,6,0)</f>
        <v>#REF!</v>
      </c>
      <c r="Q6" s="172" t="e">
        <f>VLOOKUP($A6,#REF!,2,0)</f>
        <v>#REF!</v>
      </c>
      <c r="R6" s="377" t="e">
        <f>VLOOKUP(A6,#REF!,6,0)</f>
        <v>#REF!</v>
      </c>
      <c r="S6" s="172" t="e">
        <f>VLOOKUP($A6,#REF!,2,0)</f>
        <v>#REF!</v>
      </c>
      <c r="T6" s="377" t="e">
        <f>VLOOKUP(A6,#REF!,6,0)</f>
        <v>#REF!</v>
      </c>
      <c r="U6" s="172" t="e">
        <f>VLOOKUP($A6,#REF!,2,0)</f>
        <v>#REF!</v>
      </c>
    </row>
    <row r="7" spans="1:21">
      <c r="A7" s="97">
        <v>42429</v>
      </c>
      <c r="B7" s="377" t="e">
        <f>VLOOKUP(A7,#REF!,6,0)</f>
        <v>#REF!</v>
      </c>
      <c r="C7" s="172" t="e">
        <f>VLOOKUP($A7,#REF!,2,0)</f>
        <v>#REF!</v>
      </c>
      <c r="D7" s="377" t="e">
        <f>VLOOKUP(A7,#REF!,6,0)</f>
        <v>#REF!</v>
      </c>
      <c r="E7" s="172" t="e">
        <f>VLOOKUP($A7,#REF!,2,0)</f>
        <v>#REF!</v>
      </c>
      <c r="F7" s="377" t="e">
        <f>VLOOKUP(A7,#REF!,6,0)</f>
        <v>#REF!</v>
      </c>
      <c r="G7" s="172" t="e">
        <f>VLOOKUP($A7,#REF!,2,0)</f>
        <v>#REF!</v>
      </c>
      <c r="H7" s="377" t="e">
        <f>VLOOKUP(A7,#REF!,6,0)</f>
        <v>#REF!</v>
      </c>
      <c r="I7" s="172" t="e">
        <f>VLOOKUP($A7,#REF!,2,0)</f>
        <v>#REF!</v>
      </c>
      <c r="J7" s="377" t="e">
        <f>VLOOKUP(A7,#REF!,6,0)</f>
        <v>#REF!</v>
      </c>
      <c r="K7" s="172" t="e">
        <f>VLOOKUP($A7,#REF!,2,0)</f>
        <v>#REF!</v>
      </c>
      <c r="L7" s="377" t="e">
        <f>VLOOKUP(A7,#REF!,6,0)</f>
        <v>#REF!</v>
      </c>
      <c r="M7" s="172" t="e">
        <f>VLOOKUP($A7,#REF!,2,0)</f>
        <v>#REF!</v>
      </c>
      <c r="N7" s="377" t="e">
        <f>VLOOKUP(A7,#REF!,6,0)</f>
        <v>#REF!</v>
      </c>
      <c r="O7" s="172" t="e">
        <f>VLOOKUP($A7,#REF!,2,0)</f>
        <v>#REF!</v>
      </c>
      <c r="P7" s="377" t="e">
        <f>VLOOKUP(A7,#REF!,6,0)</f>
        <v>#REF!</v>
      </c>
      <c r="Q7" s="172" t="e">
        <f>VLOOKUP($A7,#REF!,2,0)</f>
        <v>#REF!</v>
      </c>
      <c r="R7" s="377" t="e">
        <f>VLOOKUP(A7,#REF!,6,0)</f>
        <v>#REF!</v>
      </c>
      <c r="S7" s="172" t="e">
        <f>VLOOKUP($A7,#REF!,2,0)</f>
        <v>#REF!</v>
      </c>
      <c r="T7" s="377" t="e">
        <f>VLOOKUP(A7,#REF!,6,0)</f>
        <v>#REF!</v>
      </c>
      <c r="U7" s="172" t="e">
        <f>VLOOKUP($A7,#REF!,2,0)</f>
        <v>#REF!</v>
      </c>
    </row>
    <row r="8" spans="1:21">
      <c r="A8" s="97">
        <v>42460</v>
      </c>
      <c r="B8" s="377" t="e">
        <f>VLOOKUP(A8,#REF!,6,0)</f>
        <v>#REF!</v>
      </c>
      <c r="C8" s="172" t="e">
        <f>VLOOKUP($A8,#REF!,2,0)</f>
        <v>#REF!</v>
      </c>
      <c r="D8" s="377" t="e">
        <f>VLOOKUP(A8,#REF!,6,0)</f>
        <v>#REF!</v>
      </c>
      <c r="E8" s="172" t="e">
        <f>VLOOKUP($A8,#REF!,2,0)</f>
        <v>#REF!</v>
      </c>
      <c r="F8" s="377" t="e">
        <f>VLOOKUP(A8,#REF!,6,0)</f>
        <v>#REF!</v>
      </c>
      <c r="G8" s="172" t="e">
        <f>VLOOKUP($A8,#REF!,2,0)</f>
        <v>#REF!</v>
      </c>
      <c r="H8" s="377" t="e">
        <f>VLOOKUP(A8,#REF!,6,0)</f>
        <v>#REF!</v>
      </c>
      <c r="I8" s="172" t="e">
        <f>VLOOKUP($A8,#REF!,2,0)</f>
        <v>#REF!</v>
      </c>
      <c r="J8" s="377" t="e">
        <f>VLOOKUP(A8,#REF!,6,0)</f>
        <v>#REF!</v>
      </c>
      <c r="K8" s="172" t="e">
        <f>VLOOKUP($A8,#REF!,2,0)</f>
        <v>#REF!</v>
      </c>
      <c r="L8" s="377" t="e">
        <f>VLOOKUP(A8,#REF!,6,0)</f>
        <v>#REF!</v>
      </c>
      <c r="M8" s="172" t="e">
        <f>VLOOKUP($A8,#REF!,2,0)</f>
        <v>#REF!</v>
      </c>
      <c r="N8" s="377" t="e">
        <f>VLOOKUP(A8,#REF!,6,0)</f>
        <v>#REF!</v>
      </c>
      <c r="O8" s="172" t="e">
        <f>VLOOKUP($A8,#REF!,2,0)</f>
        <v>#REF!</v>
      </c>
      <c r="P8" s="377" t="e">
        <f>VLOOKUP(A8,#REF!,6,0)</f>
        <v>#REF!</v>
      </c>
      <c r="Q8" s="172" t="e">
        <f>VLOOKUP($A8,#REF!,2,0)</f>
        <v>#REF!</v>
      </c>
      <c r="R8" s="377" t="e">
        <f>VLOOKUP(A8,#REF!,6,0)</f>
        <v>#REF!</v>
      </c>
      <c r="S8" s="172" t="e">
        <f>VLOOKUP($A8,#REF!,2,0)</f>
        <v>#REF!</v>
      </c>
      <c r="T8" s="377" t="e">
        <f>VLOOKUP(A8,#REF!,6,0)</f>
        <v>#REF!</v>
      </c>
      <c r="U8" s="172" t="e">
        <f>VLOOKUP($A8,#REF!,2,0)</f>
        <v>#REF!</v>
      </c>
    </row>
    <row r="9" spans="1:21">
      <c r="A9" s="97">
        <v>42489</v>
      </c>
      <c r="B9" s="377" t="e">
        <f>VLOOKUP(A9,#REF!,6,0)</f>
        <v>#REF!</v>
      </c>
      <c r="C9" s="172" t="e">
        <f>VLOOKUP($A9,#REF!,2,0)</f>
        <v>#REF!</v>
      </c>
      <c r="D9" s="377" t="e">
        <f>VLOOKUP(A9,#REF!,6,0)</f>
        <v>#REF!</v>
      </c>
      <c r="E9" s="172" t="e">
        <f>VLOOKUP($A9,#REF!,2,0)</f>
        <v>#REF!</v>
      </c>
      <c r="F9" s="377" t="e">
        <f>VLOOKUP(A9,#REF!,6,0)</f>
        <v>#REF!</v>
      </c>
      <c r="G9" s="172" t="e">
        <f>VLOOKUP($A9,#REF!,2,0)</f>
        <v>#REF!</v>
      </c>
      <c r="H9" s="377" t="e">
        <f>VLOOKUP(A9,#REF!,6,0)</f>
        <v>#REF!</v>
      </c>
      <c r="I9" s="172" t="e">
        <f>VLOOKUP($A9,#REF!,2,0)</f>
        <v>#REF!</v>
      </c>
      <c r="J9" s="377" t="e">
        <f>VLOOKUP(A9,#REF!,6,0)</f>
        <v>#REF!</v>
      </c>
      <c r="K9" s="172" t="e">
        <f>VLOOKUP($A9,#REF!,2,0)</f>
        <v>#REF!</v>
      </c>
      <c r="L9" s="377" t="e">
        <f>VLOOKUP(A9,#REF!,6,0)</f>
        <v>#REF!</v>
      </c>
      <c r="M9" s="172" t="e">
        <f>VLOOKUP($A9,#REF!,2,0)</f>
        <v>#REF!</v>
      </c>
      <c r="N9" s="377" t="e">
        <f>VLOOKUP(A9,#REF!,6,0)</f>
        <v>#REF!</v>
      </c>
      <c r="O9" s="172" t="e">
        <f>VLOOKUP($A9,#REF!,2,0)</f>
        <v>#REF!</v>
      </c>
      <c r="P9" s="377" t="e">
        <f>VLOOKUP(A9,#REF!,6,0)</f>
        <v>#REF!</v>
      </c>
      <c r="Q9" s="172" t="e">
        <f>VLOOKUP($A9,#REF!,2,0)</f>
        <v>#REF!</v>
      </c>
      <c r="R9" s="377" t="e">
        <f>VLOOKUP(A9,#REF!,6,0)</f>
        <v>#REF!</v>
      </c>
      <c r="S9" s="172" t="e">
        <f>VLOOKUP($A9,#REF!,2,0)</f>
        <v>#REF!</v>
      </c>
      <c r="T9" s="377" t="e">
        <f>VLOOKUP(A9,#REF!,6,0)</f>
        <v>#REF!</v>
      </c>
      <c r="U9" s="172" t="e">
        <f>VLOOKUP($A9,#REF!,2,0)</f>
        <v>#REF!</v>
      </c>
    </row>
    <row r="10" spans="1:21">
      <c r="A10" s="97">
        <v>42521</v>
      </c>
      <c r="B10" s="377" t="e">
        <f>VLOOKUP(A10,#REF!,6,0)</f>
        <v>#REF!</v>
      </c>
      <c r="C10" s="172" t="e">
        <f>VLOOKUP($A10,#REF!,2,0)</f>
        <v>#REF!</v>
      </c>
      <c r="D10" s="377" t="e">
        <f>VLOOKUP(A10,#REF!,6,0)</f>
        <v>#REF!</v>
      </c>
      <c r="E10" s="172" t="e">
        <f>VLOOKUP($A10,#REF!,2,0)</f>
        <v>#REF!</v>
      </c>
      <c r="F10" s="377" t="e">
        <f>VLOOKUP(A10,#REF!,6,0)</f>
        <v>#REF!</v>
      </c>
      <c r="G10" s="172" t="e">
        <f>VLOOKUP($A10,#REF!,2,0)</f>
        <v>#REF!</v>
      </c>
      <c r="H10" s="377" t="e">
        <f>VLOOKUP(A10,#REF!,6,0)</f>
        <v>#REF!</v>
      </c>
      <c r="I10" s="172" t="e">
        <f>VLOOKUP($A10,#REF!,2,0)</f>
        <v>#REF!</v>
      </c>
      <c r="J10" s="377" t="e">
        <f>VLOOKUP(A10,#REF!,6,0)</f>
        <v>#REF!</v>
      </c>
      <c r="K10" s="172" t="e">
        <f>VLOOKUP($A10,#REF!,2,0)</f>
        <v>#REF!</v>
      </c>
      <c r="L10" s="377" t="e">
        <f>VLOOKUP(A10,#REF!,6,0)</f>
        <v>#REF!</v>
      </c>
      <c r="M10" s="172" t="e">
        <f>VLOOKUP($A10,#REF!,2,0)</f>
        <v>#REF!</v>
      </c>
      <c r="N10" s="377" t="e">
        <f>VLOOKUP(A10,#REF!,6,0)</f>
        <v>#REF!</v>
      </c>
      <c r="O10" s="172" t="e">
        <f>VLOOKUP($A10,#REF!,2,0)</f>
        <v>#REF!</v>
      </c>
      <c r="P10" s="377" t="e">
        <f>VLOOKUP(A10,#REF!,6,0)</f>
        <v>#REF!</v>
      </c>
      <c r="Q10" s="172" t="e">
        <f>VLOOKUP($A10,#REF!,2,0)</f>
        <v>#REF!</v>
      </c>
      <c r="R10" s="377" t="e">
        <f>VLOOKUP(A10,#REF!,6,0)</f>
        <v>#REF!</v>
      </c>
      <c r="S10" s="172" t="e">
        <f>VLOOKUP($A10,#REF!,2,0)</f>
        <v>#REF!</v>
      </c>
      <c r="T10" s="377" t="e">
        <f>VLOOKUP(A10,#REF!,6,0)</f>
        <v>#REF!</v>
      </c>
      <c r="U10" s="172" t="e">
        <f>VLOOKUP($A10,#REF!,2,0)</f>
        <v>#REF!</v>
      </c>
    </row>
    <row r="11" spans="1:21">
      <c r="A11" s="97">
        <v>42551</v>
      </c>
      <c r="B11" s="377" t="e">
        <f>VLOOKUP(A11,#REF!,6,0)</f>
        <v>#REF!</v>
      </c>
      <c r="C11" s="172" t="e">
        <f>VLOOKUP($A11,#REF!,2,0)</f>
        <v>#REF!</v>
      </c>
      <c r="D11" s="377" t="e">
        <f>VLOOKUP(A11,#REF!,6,0)</f>
        <v>#REF!</v>
      </c>
      <c r="E11" s="172" t="e">
        <f>VLOOKUP($A11,#REF!,2,0)</f>
        <v>#REF!</v>
      </c>
      <c r="F11" s="377" t="e">
        <f>VLOOKUP(A11,#REF!,6,0)</f>
        <v>#REF!</v>
      </c>
      <c r="G11" s="172" t="e">
        <f>VLOOKUP($A11,#REF!,2,0)</f>
        <v>#REF!</v>
      </c>
      <c r="H11" s="377" t="e">
        <f>VLOOKUP(A11,#REF!,6,0)</f>
        <v>#REF!</v>
      </c>
      <c r="I11" s="172" t="e">
        <f>VLOOKUP($A11,#REF!,2,0)</f>
        <v>#REF!</v>
      </c>
      <c r="J11" s="377" t="e">
        <f>VLOOKUP(A11,#REF!,6,0)</f>
        <v>#REF!</v>
      </c>
      <c r="K11" s="172" t="e">
        <f>VLOOKUP($A11,#REF!,2,0)</f>
        <v>#REF!</v>
      </c>
      <c r="L11" s="377" t="e">
        <f>VLOOKUP(A11,#REF!,6,0)</f>
        <v>#REF!</v>
      </c>
      <c r="M11" s="172" t="e">
        <f>VLOOKUP($A11,#REF!,2,0)</f>
        <v>#REF!</v>
      </c>
      <c r="N11" s="377" t="e">
        <f>VLOOKUP(A11,#REF!,6,0)</f>
        <v>#REF!</v>
      </c>
      <c r="O11" s="172" t="e">
        <f>VLOOKUP($A11,#REF!,2,0)</f>
        <v>#REF!</v>
      </c>
      <c r="P11" s="377" t="e">
        <f>VLOOKUP(A11,#REF!,6,0)</f>
        <v>#REF!</v>
      </c>
      <c r="Q11" s="172" t="e">
        <f>VLOOKUP($A11,#REF!,2,0)</f>
        <v>#REF!</v>
      </c>
      <c r="R11" s="377" t="e">
        <f>VLOOKUP(A11,#REF!,6,0)</f>
        <v>#REF!</v>
      </c>
      <c r="S11" s="172" t="e">
        <f>VLOOKUP($A11,#REF!,2,0)</f>
        <v>#REF!</v>
      </c>
      <c r="T11" s="377" t="e">
        <f>VLOOKUP(A11,#REF!,6,0)</f>
        <v>#REF!</v>
      </c>
      <c r="U11" s="172" t="e">
        <f>VLOOKUP($A11,#REF!,2,0)</f>
        <v>#REF!</v>
      </c>
    </row>
    <row r="12" spans="1:21">
      <c r="A12" s="97">
        <v>42580</v>
      </c>
      <c r="B12" s="377" t="e">
        <f>VLOOKUP(A12,#REF!,6,0)</f>
        <v>#REF!</v>
      </c>
      <c r="C12" s="172" t="e">
        <f>VLOOKUP($A12,#REF!,2,0)</f>
        <v>#REF!</v>
      </c>
      <c r="D12" s="377" t="e">
        <f>VLOOKUP(A12,#REF!,6,0)</f>
        <v>#REF!</v>
      </c>
      <c r="E12" s="172" t="e">
        <f>VLOOKUP($A12,#REF!,2,0)</f>
        <v>#REF!</v>
      </c>
      <c r="F12" s="377" t="e">
        <f>VLOOKUP(A12,#REF!,6,0)</f>
        <v>#REF!</v>
      </c>
      <c r="G12" s="172" t="e">
        <f>VLOOKUP($A12,#REF!,2,0)</f>
        <v>#REF!</v>
      </c>
      <c r="H12" s="377" t="e">
        <f>VLOOKUP(A12,#REF!,6,0)</f>
        <v>#REF!</v>
      </c>
      <c r="I12" s="172" t="e">
        <f>VLOOKUP($A12,#REF!,2,0)</f>
        <v>#REF!</v>
      </c>
      <c r="J12" s="377" t="e">
        <f>VLOOKUP(A12,#REF!,6,0)</f>
        <v>#REF!</v>
      </c>
      <c r="K12" s="172" t="e">
        <f>VLOOKUP($A12,#REF!,2,0)</f>
        <v>#REF!</v>
      </c>
      <c r="L12" s="377" t="e">
        <f>VLOOKUP(A12,#REF!,6,0)</f>
        <v>#REF!</v>
      </c>
      <c r="M12" s="172" t="e">
        <f>VLOOKUP($A12,#REF!,2,0)</f>
        <v>#REF!</v>
      </c>
      <c r="N12" s="377" t="e">
        <f>VLOOKUP(A12,#REF!,6,0)</f>
        <v>#REF!</v>
      </c>
      <c r="O12" s="172" t="e">
        <f>VLOOKUP($A12,#REF!,2,0)</f>
        <v>#REF!</v>
      </c>
      <c r="P12" s="377" t="e">
        <f>VLOOKUP(A12,#REF!,6,0)</f>
        <v>#REF!</v>
      </c>
      <c r="Q12" s="172" t="e">
        <f>VLOOKUP($A12,#REF!,2,0)</f>
        <v>#REF!</v>
      </c>
      <c r="R12" s="377" t="e">
        <f>VLOOKUP(A12,#REF!,6,0)</f>
        <v>#REF!</v>
      </c>
      <c r="S12" s="172" t="e">
        <f>VLOOKUP($A12,#REF!,2,0)</f>
        <v>#REF!</v>
      </c>
      <c r="T12" s="377" t="e">
        <f>VLOOKUP(A12,#REF!,6,0)</f>
        <v>#REF!</v>
      </c>
      <c r="U12" s="172" t="e">
        <f>VLOOKUP($A12,#REF!,2,0)</f>
        <v>#REF!</v>
      </c>
    </row>
    <row r="13" spans="1:21">
      <c r="A13" s="97">
        <v>42613</v>
      </c>
      <c r="B13" s="377" t="e">
        <f>VLOOKUP(A13,#REF!,6,0)</f>
        <v>#REF!</v>
      </c>
      <c r="C13" s="172" t="e">
        <f>VLOOKUP($A13,#REF!,2,0)</f>
        <v>#REF!</v>
      </c>
      <c r="D13" s="377" t="e">
        <f>VLOOKUP(A13,#REF!,6,0)</f>
        <v>#REF!</v>
      </c>
      <c r="E13" s="172" t="e">
        <f>VLOOKUP($A13,#REF!,2,0)</f>
        <v>#REF!</v>
      </c>
      <c r="F13" s="377" t="e">
        <f>VLOOKUP(A13,#REF!,6,0)</f>
        <v>#REF!</v>
      </c>
      <c r="G13" s="172" t="e">
        <f>VLOOKUP($A13,#REF!,2,0)</f>
        <v>#REF!</v>
      </c>
      <c r="H13" s="377" t="e">
        <f>VLOOKUP(A13,#REF!,6,0)</f>
        <v>#REF!</v>
      </c>
      <c r="I13" s="172" t="e">
        <f>VLOOKUP($A13,#REF!,2,0)</f>
        <v>#REF!</v>
      </c>
      <c r="J13" s="377" t="e">
        <f>VLOOKUP(A13,#REF!,6,0)</f>
        <v>#REF!</v>
      </c>
      <c r="K13" s="172" t="e">
        <f>VLOOKUP($A13,#REF!,2,0)</f>
        <v>#REF!</v>
      </c>
      <c r="L13" s="377" t="e">
        <f>VLOOKUP(A13,#REF!,6,0)</f>
        <v>#REF!</v>
      </c>
      <c r="M13" s="172" t="e">
        <f>VLOOKUP($A13,#REF!,2,0)</f>
        <v>#REF!</v>
      </c>
      <c r="N13" s="377" t="e">
        <f>VLOOKUP(A13,#REF!,6,0)</f>
        <v>#REF!</v>
      </c>
      <c r="O13" s="172" t="e">
        <f>VLOOKUP($A13,#REF!,2,0)</f>
        <v>#REF!</v>
      </c>
      <c r="P13" s="377" t="e">
        <f>VLOOKUP(A13,#REF!,6,0)</f>
        <v>#REF!</v>
      </c>
      <c r="Q13" s="172" t="e">
        <f>VLOOKUP($A13,#REF!,2,0)</f>
        <v>#REF!</v>
      </c>
      <c r="R13" s="377" t="e">
        <f>VLOOKUP(A13,#REF!,6,0)</f>
        <v>#REF!</v>
      </c>
      <c r="S13" s="172" t="e">
        <f>VLOOKUP($A13,#REF!,2,0)</f>
        <v>#REF!</v>
      </c>
      <c r="T13" s="377" t="e">
        <f>VLOOKUP(A13,#REF!,6,0)</f>
        <v>#REF!</v>
      </c>
      <c r="U13" s="172" t="e">
        <f>VLOOKUP($A13,#REF!,2,0)</f>
        <v>#REF!</v>
      </c>
    </row>
    <row r="14" spans="1:21">
      <c r="A14" s="97">
        <v>42643</v>
      </c>
      <c r="B14" s="377" t="e">
        <f>VLOOKUP(A14,#REF!,6,0)</f>
        <v>#REF!</v>
      </c>
      <c r="C14" s="172" t="e">
        <f>VLOOKUP($A14,#REF!,2,0)</f>
        <v>#REF!</v>
      </c>
      <c r="D14" s="377" t="e">
        <f>VLOOKUP(A14,#REF!,6,0)</f>
        <v>#REF!</v>
      </c>
      <c r="E14" s="172" t="e">
        <f>VLOOKUP($A14,#REF!,2,0)</f>
        <v>#REF!</v>
      </c>
      <c r="F14" s="377" t="e">
        <f>VLOOKUP(A14,#REF!,6,0)</f>
        <v>#REF!</v>
      </c>
      <c r="G14" s="172" t="e">
        <f>VLOOKUP($A14,#REF!,2,0)</f>
        <v>#REF!</v>
      </c>
      <c r="H14" s="377" t="e">
        <f>VLOOKUP(A14,#REF!,6,0)</f>
        <v>#REF!</v>
      </c>
      <c r="I14" s="172" t="e">
        <f>VLOOKUP($A14,#REF!,2,0)</f>
        <v>#REF!</v>
      </c>
      <c r="J14" s="377" t="e">
        <f>VLOOKUP(A14,#REF!,6,0)</f>
        <v>#REF!</v>
      </c>
      <c r="K14" s="172" t="e">
        <f>VLOOKUP($A14,#REF!,2,0)</f>
        <v>#REF!</v>
      </c>
      <c r="L14" s="377" t="e">
        <f>VLOOKUP(A14,#REF!,6,0)</f>
        <v>#REF!</v>
      </c>
      <c r="M14" s="172" t="e">
        <f>VLOOKUP($A14,#REF!,2,0)</f>
        <v>#REF!</v>
      </c>
      <c r="N14" s="377" t="e">
        <f>VLOOKUP(A14,#REF!,6,0)</f>
        <v>#REF!</v>
      </c>
      <c r="O14" s="172" t="e">
        <f>VLOOKUP($A14,#REF!,2,0)</f>
        <v>#REF!</v>
      </c>
      <c r="P14" s="377" t="e">
        <f>VLOOKUP(A14,#REF!,6,0)</f>
        <v>#REF!</v>
      </c>
      <c r="Q14" s="172" t="e">
        <f>VLOOKUP($A14,#REF!,2,0)</f>
        <v>#REF!</v>
      </c>
      <c r="R14" s="377" t="e">
        <f>VLOOKUP(A14,#REF!,6,0)</f>
        <v>#REF!</v>
      </c>
      <c r="S14" s="172" t="e">
        <f>VLOOKUP($A14,#REF!,2,0)</f>
        <v>#REF!</v>
      </c>
      <c r="T14" s="377" t="e">
        <f>VLOOKUP(A14,#REF!,6,0)</f>
        <v>#REF!</v>
      </c>
      <c r="U14" s="172" t="e">
        <f>VLOOKUP($A14,#REF!,2,0)</f>
        <v>#REF!</v>
      </c>
    </row>
    <row r="15" spans="1:21">
      <c r="A15" s="97">
        <v>42674</v>
      </c>
      <c r="B15" s="377" t="e">
        <f>VLOOKUP(A15,#REF!,6,0)</f>
        <v>#REF!</v>
      </c>
      <c r="C15" s="172" t="e">
        <f>VLOOKUP($A15,#REF!,2,0)</f>
        <v>#REF!</v>
      </c>
      <c r="D15" s="377" t="e">
        <f>VLOOKUP(A15,#REF!,6,0)</f>
        <v>#REF!</v>
      </c>
      <c r="E15" s="172" t="e">
        <f>VLOOKUP($A15,#REF!,2,0)</f>
        <v>#REF!</v>
      </c>
      <c r="F15" s="377" t="e">
        <f>VLOOKUP(A15,#REF!,6,0)</f>
        <v>#REF!</v>
      </c>
      <c r="G15" s="172" t="e">
        <f>VLOOKUP($A15,#REF!,2,0)</f>
        <v>#REF!</v>
      </c>
      <c r="H15" s="377" t="e">
        <f>VLOOKUP(A15,#REF!,6,0)</f>
        <v>#REF!</v>
      </c>
      <c r="I15" s="172" t="e">
        <f>VLOOKUP($A15,#REF!,2,0)</f>
        <v>#REF!</v>
      </c>
      <c r="J15" s="377" t="e">
        <f>VLOOKUP(A15,#REF!,6,0)</f>
        <v>#REF!</v>
      </c>
      <c r="K15" s="172" t="e">
        <f>VLOOKUP($A15,#REF!,2,0)</f>
        <v>#REF!</v>
      </c>
      <c r="L15" s="377" t="e">
        <f>VLOOKUP(A15,#REF!,6,0)</f>
        <v>#REF!</v>
      </c>
      <c r="M15" s="172" t="e">
        <f>VLOOKUP($A15,#REF!,2,0)</f>
        <v>#REF!</v>
      </c>
      <c r="N15" s="377" t="e">
        <f>VLOOKUP(A15,#REF!,6,0)</f>
        <v>#REF!</v>
      </c>
      <c r="O15" s="172" t="e">
        <f>VLOOKUP($A15,#REF!,2,0)</f>
        <v>#REF!</v>
      </c>
      <c r="P15" s="377" t="e">
        <f>VLOOKUP(A15,#REF!,6,0)</f>
        <v>#REF!</v>
      </c>
      <c r="Q15" s="172" t="e">
        <f>VLOOKUP($A15,#REF!,2,0)</f>
        <v>#REF!</v>
      </c>
      <c r="R15" s="377" t="e">
        <f>VLOOKUP(A15,#REF!,6,0)</f>
        <v>#REF!</v>
      </c>
      <c r="S15" s="172" t="e">
        <f>VLOOKUP($A15,#REF!,2,0)</f>
        <v>#REF!</v>
      </c>
      <c r="T15" s="377" t="e">
        <f>VLOOKUP(A15,#REF!,6,0)</f>
        <v>#REF!</v>
      </c>
      <c r="U15" s="172" t="e">
        <f>VLOOKUP($A15,#REF!,2,0)</f>
        <v>#REF!</v>
      </c>
    </row>
    <row r="16" spans="1:21">
      <c r="A16" s="97">
        <v>42704</v>
      </c>
      <c r="B16" s="377" t="e">
        <f>VLOOKUP(A16,#REF!,6,0)</f>
        <v>#REF!</v>
      </c>
      <c r="C16" s="172" t="e">
        <f>VLOOKUP($A16,#REF!,2,0)</f>
        <v>#REF!</v>
      </c>
      <c r="D16" s="377" t="e">
        <f>VLOOKUP(A16,#REF!,6,0)</f>
        <v>#REF!</v>
      </c>
      <c r="E16" s="172" t="e">
        <f>VLOOKUP($A16,#REF!,2,0)</f>
        <v>#REF!</v>
      </c>
      <c r="F16" s="377" t="e">
        <f>VLOOKUP(A16,#REF!,6,0)</f>
        <v>#REF!</v>
      </c>
      <c r="G16" s="172" t="e">
        <f>VLOOKUP($A16,#REF!,2,0)</f>
        <v>#REF!</v>
      </c>
      <c r="H16" s="377" t="e">
        <f>VLOOKUP(A16,#REF!,6,0)</f>
        <v>#REF!</v>
      </c>
      <c r="I16" s="172" t="e">
        <f>VLOOKUP($A16,#REF!,2,0)</f>
        <v>#REF!</v>
      </c>
      <c r="J16" s="377" t="e">
        <f>VLOOKUP(A16,#REF!,6,0)</f>
        <v>#REF!</v>
      </c>
      <c r="K16" s="172" t="e">
        <f>VLOOKUP($A16,#REF!,2,0)</f>
        <v>#REF!</v>
      </c>
      <c r="L16" s="377" t="e">
        <f>VLOOKUP(A16,#REF!,6,0)</f>
        <v>#REF!</v>
      </c>
      <c r="M16" s="172" t="e">
        <f>VLOOKUP($A16,#REF!,2,0)</f>
        <v>#REF!</v>
      </c>
      <c r="N16" s="377" t="e">
        <f>VLOOKUP(A16,#REF!,6,0)</f>
        <v>#REF!</v>
      </c>
      <c r="O16" s="172" t="e">
        <f>VLOOKUP($A16,#REF!,2,0)</f>
        <v>#REF!</v>
      </c>
      <c r="P16" s="377" t="e">
        <f>VLOOKUP(A16,#REF!,6,0)</f>
        <v>#REF!</v>
      </c>
      <c r="Q16" s="172" t="e">
        <f>VLOOKUP($A16,#REF!,2,0)</f>
        <v>#REF!</v>
      </c>
      <c r="R16" s="377" t="e">
        <f>VLOOKUP(A16,#REF!,6,0)</f>
        <v>#REF!</v>
      </c>
      <c r="S16" s="172" t="e">
        <f>VLOOKUP($A16,#REF!,2,0)</f>
        <v>#REF!</v>
      </c>
      <c r="T16" s="377" t="e">
        <f>VLOOKUP(A16,#REF!,6,0)</f>
        <v>#REF!</v>
      </c>
      <c r="U16" s="172" t="e">
        <f>VLOOKUP($A16,#REF!,2,0)</f>
        <v>#REF!</v>
      </c>
    </row>
    <row r="17" spans="1:21">
      <c r="A17" s="97">
        <v>42734</v>
      </c>
      <c r="B17" s="377" t="e">
        <f>VLOOKUP(A17,#REF!,6,0)</f>
        <v>#REF!</v>
      </c>
      <c r="C17" s="172" t="e">
        <f>VLOOKUP($A17,#REF!,2,0)</f>
        <v>#REF!</v>
      </c>
      <c r="D17" s="377" t="e">
        <f>VLOOKUP(A17,#REF!,6,0)</f>
        <v>#REF!</v>
      </c>
      <c r="E17" s="172" t="e">
        <f>VLOOKUP($A17,#REF!,2,0)</f>
        <v>#REF!</v>
      </c>
      <c r="F17" s="377" t="e">
        <f>VLOOKUP(A17,#REF!,6,0)</f>
        <v>#REF!</v>
      </c>
      <c r="G17" s="172" t="e">
        <f>VLOOKUP($A17,#REF!,2,0)</f>
        <v>#REF!</v>
      </c>
      <c r="H17" s="377" t="e">
        <f>VLOOKUP(A17,#REF!,6,0)</f>
        <v>#REF!</v>
      </c>
      <c r="I17" s="172" t="e">
        <f>VLOOKUP($A17,#REF!,2,0)</f>
        <v>#REF!</v>
      </c>
      <c r="J17" s="377" t="e">
        <f>VLOOKUP(A17,#REF!,6,0)</f>
        <v>#REF!</v>
      </c>
      <c r="K17" s="172" t="e">
        <f>VLOOKUP($A17,#REF!,2,0)</f>
        <v>#REF!</v>
      </c>
      <c r="L17" s="377" t="e">
        <f>VLOOKUP(A17,#REF!,6,0)</f>
        <v>#REF!</v>
      </c>
      <c r="M17" s="172" t="e">
        <f>VLOOKUP($A17,#REF!,2,0)</f>
        <v>#REF!</v>
      </c>
      <c r="N17" s="377" t="e">
        <f>VLOOKUP(A17,#REF!,6,0)</f>
        <v>#REF!</v>
      </c>
      <c r="O17" s="172" t="e">
        <f>VLOOKUP($A17,#REF!,2,0)</f>
        <v>#REF!</v>
      </c>
      <c r="P17" s="377" t="e">
        <f>VLOOKUP(A17,#REF!,6,0)</f>
        <v>#REF!</v>
      </c>
      <c r="Q17" s="172" t="e">
        <f>VLOOKUP($A17,#REF!,2,0)</f>
        <v>#REF!</v>
      </c>
      <c r="R17" s="377" t="e">
        <f>VLOOKUP(A17,#REF!,6,0)</f>
        <v>#REF!</v>
      </c>
      <c r="S17" s="172" t="e">
        <f>VLOOKUP($A17,#REF!,2,0)</f>
        <v>#REF!</v>
      </c>
      <c r="T17" s="377" t="e">
        <f>VLOOKUP(A17,#REF!,6,0)</f>
        <v>#REF!</v>
      </c>
      <c r="U17" s="172" t="e">
        <f>VLOOKUP($A17,#REF!,2,0)</f>
        <v>#REF!</v>
      </c>
    </row>
    <row r="18" spans="1:21">
      <c r="A18" s="97">
        <v>42766</v>
      </c>
      <c r="B18" s="377" t="e">
        <f>VLOOKUP(A18,#REF!,6,0)</f>
        <v>#REF!</v>
      </c>
      <c r="C18" s="172" t="e">
        <f>VLOOKUP($A18,#REF!,2,0)</f>
        <v>#REF!</v>
      </c>
      <c r="D18" s="377" t="e">
        <f>VLOOKUP(A18,#REF!,6,0)</f>
        <v>#REF!</v>
      </c>
      <c r="E18" s="172" t="e">
        <f>VLOOKUP($A18,#REF!,2,0)</f>
        <v>#REF!</v>
      </c>
      <c r="F18" s="377" t="e">
        <f>VLOOKUP(A18,#REF!,6,0)</f>
        <v>#REF!</v>
      </c>
      <c r="G18" s="172" t="e">
        <f>VLOOKUP($A18,#REF!,2,0)</f>
        <v>#REF!</v>
      </c>
      <c r="H18" s="377" t="e">
        <f>VLOOKUP(A18,#REF!,6,0)</f>
        <v>#REF!</v>
      </c>
      <c r="I18" s="172" t="e">
        <f>VLOOKUP($A18,#REF!,2,0)</f>
        <v>#REF!</v>
      </c>
      <c r="J18" s="377" t="e">
        <f>VLOOKUP(A18,#REF!,6,0)</f>
        <v>#REF!</v>
      </c>
      <c r="K18" s="172" t="e">
        <f>VLOOKUP($A18,#REF!,2,0)</f>
        <v>#REF!</v>
      </c>
      <c r="L18" s="377" t="e">
        <f>VLOOKUP(A18,#REF!,6,0)</f>
        <v>#REF!</v>
      </c>
      <c r="M18" s="172" t="e">
        <f>VLOOKUP($A18,#REF!,2,0)</f>
        <v>#REF!</v>
      </c>
      <c r="N18" s="377" t="e">
        <f>VLOOKUP(A18,#REF!,6,0)</f>
        <v>#REF!</v>
      </c>
      <c r="O18" s="172" t="e">
        <f>VLOOKUP($A18,#REF!,2,0)</f>
        <v>#REF!</v>
      </c>
      <c r="P18" s="377" t="e">
        <f>VLOOKUP(A18,#REF!,6,0)</f>
        <v>#REF!</v>
      </c>
      <c r="Q18" s="172" t="e">
        <f>VLOOKUP($A18,#REF!,2,0)</f>
        <v>#REF!</v>
      </c>
      <c r="R18" s="377" t="e">
        <f>VLOOKUP(A18,#REF!,6,0)</f>
        <v>#REF!</v>
      </c>
      <c r="S18" s="172" t="e">
        <f>VLOOKUP($A18,#REF!,2,0)</f>
        <v>#REF!</v>
      </c>
      <c r="T18" s="377" t="e">
        <f>VLOOKUP(A18,#REF!,6,0)</f>
        <v>#REF!</v>
      </c>
      <c r="U18" s="172" t="e">
        <f>VLOOKUP($A18,#REF!,2,0)</f>
        <v>#REF!</v>
      </c>
    </row>
    <row r="19" spans="1:21">
      <c r="A19" s="97">
        <v>42794</v>
      </c>
      <c r="B19" s="377" t="e">
        <f>VLOOKUP(A19,#REF!,6,0)</f>
        <v>#REF!</v>
      </c>
      <c r="C19" s="172" t="e">
        <f>VLOOKUP($A19,#REF!,2,0)</f>
        <v>#REF!</v>
      </c>
      <c r="D19" s="377" t="e">
        <f>VLOOKUP(A19,#REF!,6,0)</f>
        <v>#REF!</v>
      </c>
      <c r="E19" s="172" t="e">
        <f>VLOOKUP($A19,#REF!,2,0)</f>
        <v>#REF!</v>
      </c>
      <c r="F19" s="377" t="e">
        <f>VLOOKUP(A19,#REF!,6,0)</f>
        <v>#REF!</v>
      </c>
      <c r="G19" s="172" t="e">
        <f>VLOOKUP($A19,#REF!,2,0)</f>
        <v>#REF!</v>
      </c>
      <c r="H19" s="377" t="e">
        <f>VLOOKUP(A19,#REF!,6,0)</f>
        <v>#REF!</v>
      </c>
      <c r="I19" s="172" t="e">
        <f>VLOOKUP($A19,#REF!,2,0)</f>
        <v>#REF!</v>
      </c>
      <c r="J19" s="377" t="e">
        <f>VLOOKUP(A19,#REF!,6,0)</f>
        <v>#REF!</v>
      </c>
      <c r="K19" s="172" t="e">
        <f>VLOOKUP($A19,#REF!,2,0)</f>
        <v>#REF!</v>
      </c>
      <c r="L19" s="377" t="e">
        <f>VLOOKUP(A19,#REF!,6,0)</f>
        <v>#REF!</v>
      </c>
      <c r="M19" s="172" t="e">
        <f>VLOOKUP($A19,#REF!,2,0)</f>
        <v>#REF!</v>
      </c>
      <c r="N19" s="377" t="e">
        <f>VLOOKUP(A19,#REF!,6,0)</f>
        <v>#REF!</v>
      </c>
      <c r="O19" s="172" t="e">
        <f>VLOOKUP($A19,#REF!,2,0)</f>
        <v>#REF!</v>
      </c>
      <c r="P19" s="377" t="e">
        <f>VLOOKUP(A19,#REF!,6,0)</f>
        <v>#REF!</v>
      </c>
      <c r="Q19" s="172" t="e">
        <f>VLOOKUP($A19,#REF!,2,0)</f>
        <v>#REF!</v>
      </c>
      <c r="R19" s="377" t="e">
        <f>VLOOKUP(A19,#REF!,6,0)</f>
        <v>#REF!</v>
      </c>
      <c r="S19" s="172" t="e">
        <f>VLOOKUP($A19,#REF!,2,0)</f>
        <v>#REF!</v>
      </c>
      <c r="T19" s="377" t="e">
        <f>VLOOKUP(A19,#REF!,6,0)</f>
        <v>#REF!</v>
      </c>
      <c r="U19" s="172" t="e">
        <f>VLOOKUP($A19,#REF!,2,0)</f>
        <v>#REF!</v>
      </c>
    </row>
    <row r="20" spans="1:21">
      <c r="A20" s="97">
        <v>42825</v>
      </c>
      <c r="B20" s="377" t="e">
        <f>VLOOKUP(A20,#REF!,6,0)</f>
        <v>#REF!</v>
      </c>
      <c r="C20" s="172" t="e">
        <f>VLOOKUP($A20,#REF!,2,0)</f>
        <v>#REF!</v>
      </c>
      <c r="D20" s="377" t="e">
        <f>VLOOKUP(A20,#REF!,6,0)</f>
        <v>#REF!</v>
      </c>
      <c r="E20" s="172" t="e">
        <f>VLOOKUP($A20,#REF!,2,0)</f>
        <v>#REF!</v>
      </c>
      <c r="F20" s="377" t="e">
        <f>VLOOKUP(A20,#REF!,6,0)</f>
        <v>#REF!</v>
      </c>
      <c r="G20" s="172" t="e">
        <f>VLOOKUP($A20,#REF!,2,0)</f>
        <v>#REF!</v>
      </c>
      <c r="H20" s="377" t="e">
        <f>VLOOKUP(A20,#REF!,6,0)</f>
        <v>#REF!</v>
      </c>
      <c r="I20" s="172" t="e">
        <f>VLOOKUP($A20,#REF!,2,0)</f>
        <v>#REF!</v>
      </c>
      <c r="J20" s="377" t="e">
        <f>VLOOKUP(A20,#REF!,6,0)</f>
        <v>#REF!</v>
      </c>
      <c r="K20" s="172" t="e">
        <f>VLOOKUP($A20,#REF!,2,0)</f>
        <v>#REF!</v>
      </c>
      <c r="L20" s="377" t="e">
        <f>VLOOKUP(A20,#REF!,6,0)</f>
        <v>#REF!</v>
      </c>
      <c r="M20" s="172" t="e">
        <f>VLOOKUP($A20,#REF!,2,0)</f>
        <v>#REF!</v>
      </c>
      <c r="N20" s="377" t="e">
        <f>VLOOKUP(A20,#REF!,6,0)</f>
        <v>#REF!</v>
      </c>
      <c r="O20" s="172" t="e">
        <f>VLOOKUP($A20,#REF!,2,0)</f>
        <v>#REF!</v>
      </c>
      <c r="P20" s="377" t="e">
        <f>VLOOKUP(A20,#REF!,6,0)</f>
        <v>#REF!</v>
      </c>
      <c r="Q20" s="172" t="e">
        <f>VLOOKUP($A20,#REF!,2,0)</f>
        <v>#REF!</v>
      </c>
      <c r="R20" s="377" t="e">
        <f>VLOOKUP(A20,#REF!,6,0)</f>
        <v>#REF!</v>
      </c>
      <c r="S20" s="172" t="e">
        <f>VLOOKUP($A20,#REF!,2,0)</f>
        <v>#REF!</v>
      </c>
      <c r="T20" s="377" t="e">
        <f>VLOOKUP(A20,#REF!,6,0)</f>
        <v>#REF!</v>
      </c>
      <c r="U20" s="172" t="e">
        <f>VLOOKUP($A20,#REF!,2,0)</f>
        <v>#REF!</v>
      </c>
    </row>
    <row r="21" spans="1:21">
      <c r="A21" s="97">
        <v>42853</v>
      </c>
      <c r="B21" s="377" t="e">
        <f>VLOOKUP(A21,#REF!,6,0)</f>
        <v>#REF!</v>
      </c>
      <c r="C21" s="172" t="e">
        <f>VLOOKUP($A21,#REF!,2,0)</f>
        <v>#REF!</v>
      </c>
      <c r="D21" s="377" t="e">
        <f>VLOOKUP(A21,#REF!,6,0)</f>
        <v>#REF!</v>
      </c>
      <c r="E21" s="172" t="e">
        <f>VLOOKUP($A21,#REF!,2,0)</f>
        <v>#REF!</v>
      </c>
      <c r="F21" s="377" t="e">
        <f>VLOOKUP(A21,#REF!,6,0)</f>
        <v>#REF!</v>
      </c>
      <c r="G21" s="172" t="e">
        <f>VLOOKUP($A21,#REF!,2,0)</f>
        <v>#REF!</v>
      </c>
      <c r="H21" s="377" t="e">
        <f>VLOOKUP(A21,#REF!,6,0)</f>
        <v>#REF!</v>
      </c>
      <c r="I21" s="172" t="e">
        <f>VLOOKUP($A21,#REF!,2,0)</f>
        <v>#REF!</v>
      </c>
      <c r="J21" s="377" t="e">
        <f>VLOOKUP(A21,#REF!,6,0)</f>
        <v>#REF!</v>
      </c>
      <c r="K21" s="172" t="e">
        <f>VLOOKUP($A21,#REF!,2,0)</f>
        <v>#REF!</v>
      </c>
      <c r="L21" s="377" t="e">
        <f>VLOOKUP(A21,#REF!,6,0)</f>
        <v>#REF!</v>
      </c>
      <c r="M21" s="172" t="e">
        <f>VLOOKUP($A21,#REF!,2,0)</f>
        <v>#REF!</v>
      </c>
      <c r="N21" s="377" t="e">
        <f>VLOOKUP(A21,#REF!,6,0)</f>
        <v>#REF!</v>
      </c>
      <c r="O21" s="172" t="e">
        <f>VLOOKUP($A21,#REF!,2,0)</f>
        <v>#REF!</v>
      </c>
      <c r="P21" s="377" t="e">
        <f>VLOOKUP(A21,#REF!,6,0)</f>
        <v>#REF!</v>
      </c>
      <c r="Q21" s="172" t="e">
        <f>VLOOKUP($A21,#REF!,2,0)</f>
        <v>#REF!</v>
      </c>
      <c r="R21" s="377" t="e">
        <f>VLOOKUP(A21,#REF!,6,0)</f>
        <v>#REF!</v>
      </c>
      <c r="S21" s="172" t="e">
        <f>VLOOKUP($A21,#REF!,2,0)</f>
        <v>#REF!</v>
      </c>
      <c r="T21" s="377" t="e">
        <f>VLOOKUP(A21,#REF!,6,0)</f>
        <v>#REF!</v>
      </c>
      <c r="U21" s="172" t="e">
        <f>VLOOKUP($A21,#REF!,2,0)</f>
        <v>#REF!</v>
      </c>
    </row>
    <row r="22" spans="1:21">
      <c r="A22" s="97">
        <v>42886</v>
      </c>
      <c r="B22" s="377" t="e">
        <f>VLOOKUP(A22,#REF!,6,0)</f>
        <v>#REF!</v>
      </c>
      <c r="C22" s="172" t="e">
        <f>VLOOKUP($A22,#REF!,2,0)</f>
        <v>#REF!</v>
      </c>
      <c r="D22" s="377" t="e">
        <f>VLOOKUP(A22,#REF!,6,0)</f>
        <v>#REF!</v>
      </c>
      <c r="E22" s="172" t="e">
        <f>VLOOKUP($A22,#REF!,2,0)</f>
        <v>#REF!</v>
      </c>
      <c r="F22" s="377" t="e">
        <f>VLOOKUP(A22,#REF!,6,0)</f>
        <v>#REF!</v>
      </c>
      <c r="G22" s="172" t="e">
        <f>VLOOKUP($A22,#REF!,2,0)</f>
        <v>#REF!</v>
      </c>
      <c r="H22" s="377" t="e">
        <f>VLOOKUP(A22,#REF!,6,0)</f>
        <v>#REF!</v>
      </c>
      <c r="I22" s="172" t="e">
        <f>VLOOKUP($A22,#REF!,2,0)</f>
        <v>#REF!</v>
      </c>
      <c r="J22" s="377" t="e">
        <f>VLOOKUP(A22,#REF!,6,0)</f>
        <v>#REF!</v>
      </c>
      <c r="K22" s="172" t="e">
        <f>VLOOKUP($A22,#REF!,2,0)</f>
        <v>#REF!</v>
      </c>
      <c r="L22" s="377" t="e">
        <f>VLOOKUP(A22,#REF!,6,0)</f>
        <v>#REF!</v>
      </c>
      <c r="M22" s="172" t="e">
        <f>VLOOKUP($A22,#REF!,2,0)</f>
        <v>#REF!</v>
      </c>
      <c r="N22" s="377" t="e">
        <f>VLOOKUP(A22,#REF!,6,0)</f>
        <v>#REF!</v>
      </c>
      <c r="O22" s="172" t="e">
        <f>VLOOKUP($A22,#REF!,2,0)</f>
        <v>#REF!</v>
      </c>
      <c r="P22" s="377" t="e">
        <f>VLOOKUP(A22,#REF!,6,0)</f>
        <v>#REF!</v>
      </c>
      <c r="Q22" s="172" t="e">
        <f>VLOOKUP($A22,#REF!,2,0)</f>
        <v>#REF!</v>
      </c>
      <c r="R22" s="377" t="e">
        <f>VLOOKUP(A22,#REF!,6,0)</f>
        <v>#REF!</v>
      </c>
      <c r="S22" s="172" t="e">
        <f>VLOOKUP($A22,#REF!,2,0)</f>
        <v>#REF!</v>
      </c>
      <c r="T22" s="377" t="e">
        <f>VLOOKUP(A22,#REF!,6,0)</f>
        <v>#REF!</v>
      </c>
      <c r="U22" s="172" t="e">
        <f>VLOOKUP($A22,#REF!,2,0)</f>
        <v>#REF!</v>
      </c>
    </row>
    <row r="23" spans="1:21">
      <c r="A23" s="97">
        <v>42916</v>
      </c>
      <c r="B23" s="377" t="e">
        <f>VLOOKUP(A23,#REF!,6,0)</f>
        <v>#REF!</v>
      </c>
      <c r="C23" s="172" t="e">
        <f>VLOOKUP($A23,#REF!,2,0)</f>
        <v>#REF!</v>
      </c>
      <c r="D23" s="377" t="e">
        <f>VLOOKUP(A23,#REF!,6,0)</f>
        <v>#REF!</v>
      </c>
      <c r="E23" s="172" t="e">
        <f>VLOOKUP($A23,#REF!,2,0)</f>
        <v>#REF!</v>
      </c>
      <c r="F23" s="377" t="e">
        <f>VLOOKUP(A23,#REF!,6,0)</f>
        <v>#REF!</v>
      </c>
      <c r="G23" s="172" t="e">
        <f>VLOOKUP($A23,#REF!,2,0)</f>
        <v>#REF!</v>
      </c>
      <c r="H23" s="377" t="e">
        <f>VLOOKUP(A23,#REF!,6,0)</f>
        <v>#REF!</v>
      </c>
      <c r="I23" s="172" t="e">
        <f>VLOOKUP($A23,#REF!,2,0)</f>
        <v>#REF!</v>
      </c>
      <c r="J23" s="377" t="e">
        <f>VLOOKUP(A23,#REF!,6,0)</f>
        <v>#REF!</v>
      </c>
      <c r="K23" s="172" t="e">
        <f>VLOOKUP($A23,#REF!,2,0)</f>
        <v>#REF!</v>
      </c>
      <c r="L23" s="377" t="e">
        <f>VLOOKUP(A23,#REF!,6,0)</f>
        <v>#REF!</v>
      </c>
      <c r="M23" s="172" t="e">
        <f>VLOOKUP($A23,#REF!,2,0)</f>
        <v>#REF!</v>
      </c>
      <c r="N23" s="377" t="e">
        <f>VLOOKUP(A23,#REF!,6,0)</f>
        <v>#REF!</v>
      </c>
      <c r="O23" s="172" t="e">
        <f>VLOOKUP($A23,#REF!,2,0)</f>
        <v>#REF!</v>
      </c>
      <c r="P23" s="377" t="e">
        <f>VLOOKUP(A23,#REF!,6,0)</f>
        <v>#REF!</v>
      </c>
      <c r="Q23" s="172" t="e">
        <f>VLOOKUP($A23,#REF!,2,0)</f>
        <v>#REF!</v>
      </c>
      <c r="R23" s="377" t="e">
        <f>VLOOKUP(A23,#REF!,6,0)</f>
        <v>#REF!</v>
      </c>
      <c r="S23" s="172" t="e">
        <f>VLOOKUP($A23,#REF!,2,0)</f>
        <v>#REF!</v>
      </c>
      <c r="T23" s="377" t="e">
        <f>VLOOKUP(A23,#REF!,6,0)</f>
        <v>#REF!</v>
      </c>
      <c r="U23" s="172" t="e">
        <f>VLOOKUP($A23,#REF!,2,0)</f>
        <v>#REF!</v>
      </c>
    </row>
    <row r="24" spans="1:21">
      <c r="A24" s="97">
        <v>42947</v>
      </c>
      <c r="B24" s="377" t="e">
        <f>VLOOKUP(A24,#REF!,6,0)</f>
        <v>#REF!</v>
      </c>
      <c r="C24" s="172" t="e">
        <f>VLOOKUP($A24,#REF!,2,0)</f>
        <v>#REF!</v>
      </c>
      <c r="D24" s="377" t="e">
        <f>VLOOKUP(A24,#REF!,6,0)</f>
        <v>#REF!</v>
      </c>
      <c r="E24" s="172" t="e">
        <f>VLOOKUP($A24,#REF!,2,0)</f>
        <v>#REF!</v>
      </c>
      <c r="F24" s="377" t="e">
        <f>VLOOKUP(A24,#REF!,6,0)</f>
        <v>#REF!</v>
      </c>
      <c r="G24" s="172" t="e">
        <f>VLOOKUP($A24,#REF!,2,0)</f>
        <v>#REF!</v>
      </c>
      <c r="H24" s="377" t="e">
        <f>VLOOKUP(A24,#REF!,6,0)</f>
        <v>#REF!</v>
      </c>
      <c r="I24" s="172" t="e">
        <f>VLOOKUP($A24,#REF!,2,0)</f>
        <v>#REF!</v>
      </c>
      <c r="J24" s="377" t="e">
        <f>VLOOKUP(A24,#REF!,6,0)</f>
        <v>#REF!</v>
      </c>
      <c r="K24" s="172" t="e">
        <f>VLOOKUP($A24,#REF!,2,0)</f>
        <v>#REF!</v>
      </c>
      <c r="L24" s="377" t="e">
        <f>VLOOKUP(A24,#REF!,6,0)</f>
        <v>#REF!</v>
      </c>
      <c r="M24" s="172" t="e">
        <f>VLOOKUP($A24,#REF!,2,0)</f>
        <v>#REF!</v>
      </c>
      <c r="N24" s="377" t="e">
        <f>VLOOKUP(A24,#REF!,6,0)</f>
        <v>#REF!</v>
      </c>
      <c r="O24" s="172" t="e">
        <f>VLOOKUP($A24,#REF!,2,0)</f>
        <v>#REF!</v>
      </c>
      <c r="P24" s="377" t="e">
        <f>VLOOKUP(A24,#REF!,6,0)</f>
        <v>#REF!</v>
      </c>
      <c r="Q24" s="172" t="e">
        <f>VLOOKUP($A24,#REF!,2,0)</f>
        <v>#REF!</v>
      </c>
      <c r="R24" s="377" t="e">
        <f>VLOOKUP(A24,#REF!,6,0)</f>
        <v>#REF!</v>
      </c>
      <c r="S24" s="172" t="e">
        <f>VLOOKUP($A24,#REF!,2,0)</f>
        <v>#REF!</v>
      </c>
      <c r="T24" s="377" t="e">
        <f>VLOOKUP(A24,#REF!,6,0)</f>
        <v>#REF!</v>
      </c>
      <c r="U24" s="172" t="e">
        <f>VLOOKUP($A24,#REF!,2,0)</f>
        <v>#REF!</v>
      </c>
    </row>
    <row r="25" spans="1:21">
      <c r="A25" s="97">
        <v>42978</v>
      </c>
      <c r="B25" s="377" t="e">
        <f>VLOOKUP(A25,#REF!,6,0)</f>
        <v>#REF!</v>
      </c>
      <c r="C25" s="172" t="e">
        <f>VLOOKUP($A25,#REF!,2,0)</f>
        <v>#REF!</v>
      </c>
      <c r="D25" s="377" t="e">
        <f>VLOOKUP(A25,#REF!,6,0)</f>
        <v>#REF!</v>
      </c>
      <c r="E25" s="172" t="e">
        <f>VLOOKUP($A25,#REF!,2,0)</f>
        <v>#REF!</v>
      </c>
      <c r="F25" s="377" t="e">
        <f>VLOOKUP(A25,#REF!,6,0)</f>
        <v>#REF!</v>
      </c>
      <c r="G25" s="172" t="e">
        <f>VLOOKUP($A25,#REF!,2,0)</f>
        <v>#REF!</v>
      </c>
      <c r="H25" s="377" t="e">
        <f>VLOOKUP(A25,#REF!,6,0)</f>
        <v>#REF!</v>
      </c>
      <c r="I25" s="172" t="e">
        <f>VLOOKUP($A25,#REF!,2,0)</f>
        <v>#REF!</v>
      </c>
      <c r="J25" s="377" t="e">
        <f>VLOOKUP(A25,#REF!,6,0)</f>
        <v>#REF!</v>
      </c>
      <c r="K25" s="172" t="e">
        <f>VLOOKUP($A25,#REF!,2,0)</f>
        <v>#REF!</v>
      </c>
      <c r="L25" s="377" t="e">
        <f>VLOOKUP(A25,#REF!,6,0)</f>
        <v>#REF!</v>
      </c>
      <c r="M25" s="172" t="e">
        <f>VLOOKUP($A25,#REF!,2,0)</f>
        <v>#REF!</v>
      </c>
      <c r="N25" s="377" t="e">
        <f>VLOOKUP(A25,#REF!,6,0)</f>
        <v>#REF!</v>
      </c>
      <c r="O25" s="172" t="e">
        <f>VLOOKUP($A25,#REF!,2,0)</f>
        <v>#REF!</v>
      </c>
      <c r="P25" s="377" t="e">
        <f>VLOOKUP(A25,#REF!,6,0)</f>
        <v>#REF!</v>
      </c>
      <c r="Q25" s="172" t="e">
        <f>VLOOKUP($A25,#REF!,2,0)</f>
        <v>#REF!</v>
      </c>
      <c r="R25" s="377" t="e">
        <f>VLOOKUP(A25,#REF!,6,0)</f>
        <v>#REF!</v>
      </c>
      <c r="S25" s="172" t="e">
        <f>VLOOKUP($A25,#REF!,2,0)</f>
        <v>#REF!</v>
      </c>
      <c r="T25" s="377" t="e">
        <f>VLOOKUP(A25,#REF!,6,0)</f>
        <v>#REF!</v>
      </c>
      <c r="U25" s="172" t="e">
        <f>VLOOKUP($A25,#REF!,2,0)</f>
        <v>#REF!</v>
      </c>
    </row>
    <row r="26" spans="1:21">
      <c r="A26" s="97">
        <v>43007</v>
      </c>
      <c r="B26" s="377" t="e">
        <f>VLOOKUP(A26,#REF!,6,0)</f>
        <v>#REF!</v>
      </c>
      <c r="C26" s="172" t="e">
        <f>VLOOKUP($A26,#REF!,2,0)</f>
        <v>#REF!</v>
      </c>
      <c r="D26" s="377" t="e">
        <f>VLOOKUP(A26,#REF!,6,0)</f>
        <v>#REF!</v>
      </c>
      <c r="E26" s="172" t="e">
        <f>VLOOKUP($A26,#REF!,2,0)</f>
        <v>#REF!</v>
      </c>
      <c r="F26" s="377" t="e">
        <f>VLOOKUP(A26,#REF!,6,0)</f>
        <v>#REF!</v>
      </c>
      <c r="G26" s="172" t="e">
        <f>VLOOKUP($A26,#REF!,2,0)</f>
        <v>#REF!</v>
      </c>
      <c r="H26" s="377" t="e">
        <f>VLOOKUP(A26,#REF!,6,0)</f>
        <v>#REF!</v>
      </c>
      <c r="I26" s="172" t="e">
        <f>VLOOKUP($A26,#REF!,2,0)</f>
        <v>#REF!</v>
      </c>
      <c r="J26" s="377" t="e">
        <f>VLOOKUP(A26,#REF!,6,0)</f>
        <v>#REF!</v>
      </c>
      <c r="K26" s="172" t="e">
        <f>VLOOKUP($A26,#REF!,2,0)</f>
        <v>#REF!</v>
      </c>
      <c r="L26" s="377" t="e">
        <f>VLOOKUP(A26,#REF!,6,0)</f>
        <v>#REF!</v>
      </c>
      <c r="M26" s="172" t="e">
        <f>VLOOKUP($A26,#REF!,2,0)</f>
        <v>#REF!</v>
      </c>
      <c r="N26" s="377" t="e">
        <f>VLOOKUP(A26,#REF!,6,0)</f>
        <v>#REF!</v>
      </c>
      <c r="O26" s="172" t="e">
        <f>VLOOKUP($A26,#REF!,2,0)</f>
        <v>#REF!</v>
      </c>
      <c r="P26" s="377" t="e">
        <f>VLOOKUP(A26,#REF!,6,0)</f>
        <v>#REF!</v>
      </c>
      <c r="Q26" s="172" t="e">
        <f>VLOOKUP($A26,#REF!,2,0)</f>
        <v>#REF!</v>
      </c>
      <c r="R26" s="377" t="e">
        <f>VLOOKUP(A26,#REF!,6,0)</f>
        <v>#REF!</v>
      </c>
      <c r="S26" s="172" t="e">
        <f>VLOOKUP($A26,#REF!,2,0)</f>
        <v>#REF!</v>
      </c>
      <c r="T26" s="377" t="e">
        <f>VLOOKUP(A26,#REF!,6,0)</f>
        <v>#REF!</v>
      </c>
      <c r="U26" s="172" t="e">
        <f>VLOOKUP($A26,#REF!,2,0)</f>
        <v>#REF!</v>
      </c>
    </row>
    <row r="27" spans="1:21">
      <c r="A27" s="97">
        <v>43039</v>
      </c>
      <c r="B27" s="377" t="e">
        <f>VLOOKUP(A27,#REF!,6,0)</f>
        <v>#REF!</v>
      </c>
      <c r="C27" s="172" t="e">
        <f>VLOOKUP($A27,#REF!,2,0)</f>
        <v>#REF!</v>
      </c>
      <c r="D27" s="377" t="e">
        <f>VLOOKUP(A27,#REF!,6,0)</f>
        <v>#REF!</v>
      </c>
      <c r="E27" s="172" t="e">
        <f>VLOOKUP($A27,#REF!,2,0)</f>
        <v>#REF!</v>
      </c>
      <c r="F27" s="377" t="e">
        <f>VLOOKUP(A27,#REF!,6,0)</f>
        <v>#REF!</v>
      </c>
      <c r="G27" s="172" t="e">
        <f>VLOOKUP($A27,#REF!,2,0)</f>
        <v>#REF!</v>
      </c>
      <c r="H27" s="377" t="e">
        <f>VLOOKUP(A27,#REF!,6,0)</f>
        <v>#REF!</v>
      </c>
      <c r="I27" s="172" t="e">
        <f>VLOOKUP($A27,#REF!,2,0)</f>
        <v>#REF!</v>
      </c>
      <c r="J27" s="377" t="e">
        <f>VLOOKUP(A27,#REF!,6,0)</f>
        <v>#REF!</v>
      </c>
      <c r="K27" s="172" t="e">
        <f>VLOOKUP($A27,#REF!,2,0)</f>
        <v>#REF!</v>
      </c>
      <c r="L27" s="377" t="e">
        <f>VLOOKUP(A27,#REF!,6,0)</f>
        <v>#REF!</v>
      </c>
      <c r="M27" s="172" t="e">
        <f>VLOOKUP($A27,#REF!,2,0)</f>
        <v>#REF!</v>
      </c>
      <c r="N27" s="377" t="e">
        <f>VLOOKUP(A27,#REF!,6,0)</f>
        <v>#REF!</v>
      </c>
      <c r="O27" s="172" t="e">
        <f>VLOOKUP($A27,#REF!,2,0)</f>
        <v>#REF!</v>
      </c>
      <c r="P27" s="377" t="e">
        <f>VLOOKUP(A27,#REF!,6,0)</f>
        <v>#REF!</v>
      </c>
      <c r="Q27" s="172" t="e">
        <f>VLOOKUP($A27,#REF!,2,0)</f>
        <v>#REF!</v>
      </c>
      <c r="R27" s="377" t="e">
        <f>VLOOKUP(A27,#REF!,6,0)</f>
        <v>#REF!</v>
      </c>
      <c r="S27" s="172" t="e">
        <f>VLOOKUP($A27,#REF!,2,0)</f>
        <v>#REF!</v>
      </c>
      <c r="T27" s="377" t="e">
        <f>VLOOKUP(A27,#REF!,6,0)</f>
        <v>#REF!</v>
      </c>
      <c r="U27" s="172" t="e">
        <f>VLOOKUP($A27,#REF!,2,0)</f>
        <v>#REF!</v>
      </c>
    </row>
    <row r="28" spans="1:21">
      <c r="A28" s="97">
        <v>43069</v>
      </c>
      <c r="B28" s="377" t="e">
        <f>VLOOKUP(A28,#REF!,6,0)</f>
        <v>#REF!</v>
      </c>
      <c r="C28" s="172" t="e">
        <f>VLOOKUP($A28,#REF!,2,0)</f>
        <v>#REF!</v>
      </c>
      <c r="D28" s="377" t="e">
        <f>VLOOKUP(A28,#REF!,6,0)</f>
        <v>#REF!</v>
      </c>
      <c r="E28" s="172" t="e">
        <f>VLOOKUP($A28,#REF!,2,0)</f>
        <v>#REF!</v>
      </c>
      <c r="F28" s="377" t="e">
        <f>VLOOKUP(A28,#REF!,6,0)</f>
        <v>#REF!</v>
      </c>
      <c r="G28" s="172" t="e">
        <f>VLOOKUP($A28,#REF!,2,0)</f>
        <v>#REF!</v>
      </c>
      <c r="H28" s="377" t="e">
        <f>VLOOKUP(A28,#REF!,6,0)</f>
        <v>#REF!</v>
      </c>
      <c r="I28" s="172" t="e">
        <f>VLOOKUP($A28,#REF!,2,0)</f>
        <v>#REF!</v>
      </c>
      <c r="J28" s="377" t="e">
        <f>VLOOKUP(A28,#REF!,6,0)</f>
        <v>#REF!</v>
      </c>
      <c r="K28" s="172" t="e">
        <f>VLOOKUP($A28,#REF!,2,0)</f>
        <v>#REF!</v>
      </c>
      <c r="L28" s="377" t="e">
        <f>VLOOKUP(A28,#REF!,6,0)</f>
        <v>#REF!</v>
      </c>
      <c r="M28" s="172" t="e">
        <f>VLOOKUP($A28,#REF!,2,0)</f>
        <v>#REF!</v>
      </c>
      <c r="N28" s="377" t="e">
        <f>VLOOKUP(A28,#REF!,6,0)</f>
        <v>#REF!</v>
      </c>
      <c r="O28" s="172" t="e">
        <f>VLOOKUP($A28,#REF!,2,0)</f>
        <v>#REF!</v>
      </c>
      <c r="P28" s="377" t="e">
        <f>VLOOKUP(A28,#REF!,6,0)</f>
        <v>#REF!</v>
      </c>
      <c r="Q28" s="172" t="e">
        <f>VLOOKUP($A28,#REF!,2,0)</f>
        <v>#REF!</v>
      </c>
      <c r="R28" s="377" t="e">
        <f>VLOOKUP(A28,#REF!,6,0)</f>
        <v>#REF!</v>
      </c>
      <c r="S28" s="172" t="e">
        <f>VLOOKUP($A28,#REF!,2,0)</f>
        <v>#REF!</v>
      </c>
      <c r="T28" s="377" t="e">
        <f>VLOOKUP(A28,#REF!,6,0)</f>
        <v>#REF!</v>
      </c>
      <c r="U28" s="172" t="e">
        <f>VLOOKUP($A28,#REF!,2,0)</f>
        <v>#REF!</v>
      </c>
    </row>
    <row r="29" spans="1:21">
      <c r="A29" s="97">
        <v>43098</v>
      </c>
      <c r="B29" s="377" t="e">
        <f>VLOOKUP(A29,#REF!,6,0)</f>
        <v>#REF!</v>
      </c>
      <c r="C29" s="172" t="e">
        <f>VLOOKUP($A29,#REF!,2,0)</f>
        <v>#REF!</v>
      </c>
      <c r="D29" s="377" t="e">
        <f>VLOOKUP(A29,#REF!,6,0)</f>
        <v>#REF!</v>
      </c>
      <c r="E29" s="172" t="e">
        <f>VLOOKUP($A29,#REF!,2,0)</f>
        <v>#REF!</v>
      </c>
      <c r="F29" s="377" t="e">
        <f>VLOOKUP(A29,#REF!,6,0)</f>
        <v>#REF!</v>
      </c>
      <c r="G29" s="172" t="e">
        <f>VLOOKUP($A29,#REF!,2,0)</f>
        <v>#REF!</v>
      </c>
      <c r="H29" s="377" t="e">
        <f>VLOOKUP(A29,#REF!,6,0)</f>
        <v>#REF!</v>
      </c>
      <c r="I29" s="172" t="e">
        <f>VLOOKUP($A29,#REF!,2,0)</f>
        <v>#REF!</v>
      </c>
      <c r="J29" s="377" t="e">
        <f>VLOOKUP(A29,#REF!,6,0)</f>
        <v>#REF!</v>
      </c>
      <c r="K29" s="172" t="e">
        <f>VLOOKUP($A29,#REF!,2,0)</f>
        <v>#REF!</v>
      </c>
      <c r="L29" s="377" t="e">
        <f>VLOOKUP(A29,#REF!,6,0)</f>
        <v>#REF!</v>
      </c>
      <c r="M29" s="172" t="e">
        <f>VLOOKUP($A29,#REF!,2,0)</f>
        <v>#REF!</v>
      </c>
      <c r="N29" s="377" t="e">
        <f>VLOOKUP(A29,#REF!,6,0)</f>
        <v>#REF!</v>
      </c>
      <c r="O29" s="172" t="e">
        <f>VLOOKUP($A29,#REF!,2,0)</f>
        <v>#REF!</v>
      </c>
      <c r="P29" s="377" t="e">
        <f>VLOOKUP(A29,#REF!,6,0)</f>
        <v>#REF!</v>
      </c>
      <c r="Q29" s="172" t="e">
        <f>VLOOKUP($A29,#REF!,2,0)</f>
        <v>#REF!</v>
      </c>
      <c r="R29" s="377" t="e">
        <f>VLOOKUP(A29,#REF!,6,0)</f>
        <v>#REF!</v>
      </c>
      <c r="S29" s="172" t="e">
        <f>VLOOKUP($A29,#REF!,2,0)</f>
        <v>#REF!</v>
      </c>
      <c r="T29" s="377" t="e">
        <f>VLOOKUP(A29,#REF!,6,0)</f>
        <v>#REF!</v>
      </c>
      <c r="U29" s="172" t="e">
        <f>VLOOKUP($A29,#REF!,2,0)</f>
        <v>#REF!</v>
      </c>
    </row>
    <row r="30" spans="1:21">
      <c r="A30" s="97">
        <v>43131</v>
      </c>
      <c r="B30" s="377" t="e">
        <f>VLOOKUP(A30,#REF!,6,0)</f>
        <v>#REF!</v>
      </c>
      <c r="C30" s="172" t="e">
        <f>VLOOKUP($A30,#REF!,2,0)</f>
        <v>#REF!</v>
      </c>
      <c r="D30" s="377" t="e">
        <f>VLOOKUP(A30,#REF!,6,0)</f>
        <v>#REF!</v>
      </c>
      <c r="E30" s="172" t="e">
        <f>VLOOKUP($A30,#REF!,2,0)</f>
        <v>#REF!</v>
      </c>
      <c r="F30" s="377" t="e">
        <f>VLOOKUP(A30,#REF!,6,0)</f>
        <v>#REF!</v>
      </c>
      <c r="G30" s="172" t="e">
        <f>VLOOKUP($A30,#REF!,2,0)</f>
        <v>#REF!</v>
      </c>
      <c r="H30" s="377" t="e">
        <f>VLOOKUP(A30,#REF!,6,0)</f>
        <v>#REF!</v>
      </c>
      <c r="I30" s="172" t="e">
        <f>VLOOKUP($A30,#REF!,2,0)</f>
        <v>#REF!</v>
      </c>
      <c r="J30" s="377" t="e">
        <f>VLOOKUP(A30,#REF!,6,0)</f>
        <v>#REF!</v>
      </c>
      <c r="K30" s="172" t="e">
        <f>VLOOKUP($A30,#REF!,2,0)</f>
        <v>#REF!</v>
      </c>
      <c r="L30" s="377" t="e">
        <f>VLOOKUP(A30,#REF!,6,0)</f>
        <v>#REF!</v>
      </c>
      <c r="M30" s="172" t="e">
        <f>VLOOKUP($A30,#REF!,2,0)</f>
        <v>#REF!</v>
      </c>
      <c r="N30" s="377" t="e">
        <f>VLOOKUP(A30,#REF!,6,0)</f>
        <v>#REF!</v>
      </c>
      <c r="O30" s="172" t="e">
        <f>VLOOKUP($A30,#REF!,2,0)</f>
        <v>#REF!</v>
      </c>
      <c r="P30" s="377" t="e">
        <f>VLOOKUP(A30,#REF!,6,0)</f>
        <v>#REF!</v>
      </c>
      <c r="Q30" s="172" t="e">
        <f>VLOOKUP($A30,#REF!,2,0)</f>
        <v>#REF!</v>
      </c>
      <c r="R30" s="377" t="e">
        <f>VLOOKUP(A30,#REF!,6,0)</f>
        <v>#REF!</v>
      </c>
      <c r="S30" s="172" t="e">
        <f>VLOOKUP($A30,#REF!,2,0)</f>
        <v>#REF!</v>
      </c>
      <c r="T30" s="377" t="e">
        <f>VLOOKUP(A30,#REF!,6,0)</f>
        <v>#REF!</v>
      </c>
      <c r="U30" s="172" t="e">
        <f>VLOOKUP($A30,#REF!,2,0)</f>
        <v>#REF!</v>
      </c>
    </row>
    <row r="31" spans="1:21">
      <c r="A31" s="97">
        <v>43159</v>
      </c>
      <c r="B31" s="377" t="e">
        <f>VLOOKUP(A31,#REF!,6,0)</f>
        <v>#REF!</v>
      </c>
      <c r="C31" s="172" t="e">
        <f>VLOOKUP($A31,#REF!,2,0)</f>
        <v>#REF!</v>
      </c>
      <c r="D31" s="377" t="e">
        <f>VLOOKUP(A31,#REF!,6,0)</f>
        <v>#REF!</v>
      </c>
      <c r="E31" s="172" t="e">
        <f>VLOOKUP($A31,#REF!,2,0)</f>
        <v>#REF!</v>
      </c>
      <c r="F31" s="377" t="e">
        <f>VLOOKUP(A31,#REF!,6,0)</f>
        <v>#REF!</v>
      </c>
      <c r="G31" s="172" t="e">
        <f>VLOOKUP($A31,#REF!,2,0)</f>
        <v>#REF!</v>
      </c>
      <c r="H31" s="377" t="e">
        <f>VLOOKUP(A31,#REF!,6,0)</f>
        <v>#REF!</v>
      </c>
      <c r="I31" s="172" t="e">
        <f>VLOOKUP($A31,#REF!,2,0)</f>
        <v>#REF!</v>
      </c>
      <c r="J31" s="377" t="e">
        <f>VLOOKUP(A31,#REF!,6,0)</f>
        <v>#REF!</v>
      </c>
      <c r="K31" s="172" t="e">
        <f>VLOOKUP($A31,#REF!,2,0)</f>
        <v>#REF!</v>
      </c>
      <c r="L31" s="377" t="e">
        <f>VLOOKUP(A31,#REF!,6,0)</f>
        <v>#REF!</v>
      </c>
      <c r="M31" s="172" t="e">
        <f>VLOOKUP($A31,#REF!,2,0)</f>
        <v>#REF!</v>
      </c>
      <c r="N31" s="377" t="e">
        <f>VLOOKUP(A31,#REF!,6,0)</f>
        <v>#REF!</v>
      </c>
      <c r="O31" s="172" t="e">
        <f>VLOOKUP($A31,#REF!,2,0)</f>
        <v>#REF!</v>
      </c>
      <c r="P31" s="377" t="e">
        <f>VLOOKUP(A31,#REF!,6,0)</f>
        <v>#REF!</v>
      </c>
      <c r="Q31" s="172" t="e">
        <f>VLOOKUP($A31,#REF!,2,0)</f>
        <v>#REF!</v>
      </c>
      <c r="R31" s="377" t="e">
        <f>VLOOKUP(A31,#REF!,6,0)</f>
        <v>#REF!</v>
      </c>
      <c r="S31" s="172" t="e">
        <f>VLOOKUP($A31,#REF!,2,0)</f>
        <v>#REF!</v>
      </c>
      <c r="T31" s="377" t="e">
        <f>VLOOKUP(A31,#REF!,6,0)</f>
        <v>#REF!</v>
      </c>
      <c r="U31" s="172" t="e">
        <f>VLOOKUP($A31,#REF!,2,0)</f>
        <v>#REF!</v>
      </c>
    </row>
    <row r="32" spans="1:21">
      <c r="A32" s="97">
        <v>43189</v>
      </c>
      <c r="B32" s="377" t="e">
        <f>VLOOKUP(A32,#REF!,6,0)</f>
        <v>#REF!</v>
      </c>
      <c r="C32" s="172" t="e">
        <f>VLOOKUP($A32,#REF!,2,0)</f>
        <v>#REF!</v>
      </c>
      <c r="D32" s="377" t="e">
        <f>VLOOKUP(A32,#REF!,6,0)</f>
        <v>#REF!</v>
      </c>
      <c r="E32" s="172" t="e">
        <f>VLOOKUP($A32,#REF!,2,0)</f>
        <v>#REF!</v>
      </c>
      <c r="F32" s="377" t="e">
        <f>VLOOKUP(A32,#REF!,6,0)</f>
        <v>#REF!</v>
      </c>
      <c r="G32" s="172" t="e">
        <f>VLOOKUP($A32,#REF!,2,0)</f>
        <v>#REF!</v>
      </c>
      <c r="H32" s="377" t="e">
        <f>VLOOKUP(A32,#REF!,6,0)</f>
        <v>#REF!</v>
      </c>
      <c r="I32" s="172" t="e">
        <f>VLOOKUP($A32,#REF!,2,0)</f>
        <v>#REF!</v>
      </c>
      <c r="J32" s="377" t="e">
        <f>VLOOKUP(A32,#REF!,6,0)</f>
        <v>#REF!</v>
      </c>
      <c r="K32" s="172" t="e">
        <f>VLOOKUP($A32,#REF!,2,0)</f>
        <v>#REF!</v>
      </c>
      <c r="L32" s="377" t="e">
        <f>VLOOKUP(A32,#REF!,6,0)</f>
        <v>#REF!</v>
      </c>
      <c r="M32" s="172" t="e">
        <f>VLOOKUP($A32,#REF!,2,0)</f>
        <v>#REF!</v>
      </c>
      <c r="N32" s="377" t="e">
        <f>VLOOKUP(A32,#REF!,6,0)</f>
        <v>#REF!</v>
      </c>
      <c r="O32" s="172" t="e">
        <f>VLOOKUP($A32,#REF!,2,0)</f>
        <v>#REF!</v>
      </c>
      <c r="P32" s="377" t="e">
        <f>VLOOKUP(A32,#REF!,6,0)</f>
        <v>#REF!</v>
      </c>
      <c r="Q32" s="172" t="e">
        <f>VLOOKUP($A32,#REF!,2,0)</f>
        <v>#REF!</v>
      </c>
      <c r="R32" s="377" t="e">
        <f>VLOOKUP(A32,#REF!,6,0)</f>
        <v>#REF!</v>
      </c>
      <c r="S32" s="172" t="e">
        <f>VLOOKUP($A32,#REF!,2,0)</f>
        <v>#REF!</v>
      </c>
      <c r="T32" s="377" t="e">
        <f>VLOOKUP(A32,#REF!,6,0)</f>
        <v>#REF!</v>
      </c>
      <c r="U32" s="172" t="e">
        <f>VLOOKUP($A32,#REF!,2,0)</f>
        <v>#REF!</v>
      </c>
    </row>
    <row r="33" spans="1:21">
      <c r="A33" s="97">
        <v>43220</v>
      </c>
      <c r="B33" s="377" t="e">
        <f>VLOOKUP(A33,#REF!,6,0)</f>
        <v>#REF!</v>
      </c>
      <c r="C33" s="172" t="e">
        <f>VLOOKUP($A33,#REF!,2,0)</f>
        <v>#REF!</v>
      </c>
      <c r="D33" s="377" t="e">
        <f>VLOOKUP(A33,#REF!,6,0)</f>
        <v>#REF!</v>
      </c>
      <c r="E33" s="172" t="e">
        <f>VLOOKUP($A33,#REF!,2,0)</f>
        <v>#REF!</v>
      </c>
      <c r="F33" s="377" t="e">
        <f>VLOOKUP(A33,#REF!,6,0)</f>
        <v>#REF!</v>
      </c>
      <c r="G33" s="172" t="e">
        <f>VLOOKUP($A33,#REF!,2,0)</f>
        <v>#REF!</v>
      </c>
      <c r="H33" s="377" t="e">
        <f>VLOOKUP(A33,#REF!,6,0)</f>
        <v>#REF!</v>
      </c>
      <c r="I33" s="172" t="e">
        <f>VLOOKUP($A33,#REF!,2,0)</f>
        <v>#REF!</v>
      </c>
      <c r="J33" s="377" t="e">
        <f>VLOOKUP(A33,#REF!,6,0)</f>
        <v>#REF!</v>
      </c>
      <c r="K33" s="172" t="e">
        <f>VLOOKUP($A33,#REF!,2,0)</f>
        <v>#REF!</v>
      </c>
      <c r="L33" s="377" t="e">
        <f>VLOOKUP(A33,#REF!,6,0)</f>
        <v>#REF!</v>
      </c>
      <c r="M33" s="172" t="e">
        <f>VLOOKUP($A33,#REF!,2,0)</f>
        <v>#REF!</v>
      </c>
      <c r="N33" s="377" t="e">
        <f>VLOOKUP(A33,#REF!,6,0)</f>
        <v>#REF!</v>
      </c>
      <c r="O33" s="172" t="e">
        <f>VLOOKUP($A33,#REF!,2,0)</f>
        <v>#REF!</v>
      </c>
      <c r="P33" s="377" t="e">
        <f>VLOOKUP(A33,#REF!,6,0)</f>
        <v>#REF!</v>
      </c>
      <c r="Q33" s="172" t="e">
        <f>VLOOKUP($A33,#REF!,2,0)</f>
        <v>#REF!</v>
      </c>
      <c r="R33" s="377" t="e">
        <f>VLOOKUP(A33,#REF!,6,0)</f>
        <v>#REF!</v>
      </c>
      <c r="S33" s="172" t="e">
        <f>VLOOKUP($A33,#REF!,2,0)</f>
        <v>#REF!</v>
      </c>
      <c r="T33" s="377" t="e">
        <f>VLOOKUP(A33,#REF!,6,0)</f>
        <v>#REF!</v>
      </c>
      <c r="U33" s="172" t="e">
        <f>VLOOKUP($A33,#REF!,2,0)</f>
        <v>#REF!</v>
      </c>
    </row>
    <row r="34" spans="1:21">
      <c r="A34" s="97">
        <v>43251</v>
      </c>
      <c r="B34" s="377" t="e">
        <f>VLOOKUP(A34,#REF!,6,0)</f>
        <v>#REF!</v>
      </c>
      <c r="C34" s="172" t="e">
        <f>VLOOKUP($A34,#REF!,2,0)</f>
        <v>#REF!</v>
      </c>
      <c r="D34" s="377" t="e">
        <f>VLOOKUP(A34,#REF!,6,0)</f>
        <v>#REF!</v>
      </c>
      <c r="E34" s="172" t="e">
        <f>VLOOKUP($A34,#REF!,2,0)</f>
        <v>#REF!</v>
      </c>
      <c r="F34" s="377" t="e">
        <f>VLOOKUP(A34,#REF!,6,0)</f>
        <v>#REF!</v>
      </c>
      <c r="G34" s="172" t="e">
        <f>VLOOKUP($A34,#REF!,2,0)</f>
        <v>#REF!</v>
      </c>
      <c r="H34" s="377" t="e">
        <f>VLOOKUP(A34,#REF!,6,0)</f>
        <v>#REF!</v>
      </c>
      <c r="I34" s="172" t="e">
        <f>VLOOKUP($A34,#REF!,2,0)</f>
        <v>#REF!</v>
      </c>
      <c r="J34" s="377" t="e">
        <f>VLOOKUP(A34,#REF!,6,0)</f>
        <v>#REF!</v>
      </c>
      <c r="K34" s="172" t="e">
        <f>VLOOKUP($A34,#REF!,2,0)</f>
        <v>#REF!</v>
      </c>
      <c r="L34" s="377" t="e">
        <f>VLOOKUP(A34,#REF!,6,0)</f>
        <v>#REF!</v>
      </c>
      <c r="M34" s="172" t="e">
        <f>VLOOKUP($A34,#REF!,2,0)</f>
        <v>#REF!</v>
      </c>
      <c r="N34" s="377" t="e">
        <f>VLOOKUP(A34,#REF!,6,0)</f>
        <v>#REF!</v>
      </c>
      <c r="O34" s="172" t="e">
        <f>VLOOKUP($A34,#REF!,2,0)</f>
        <v>#REF!</v>
      </c>
      <c r="P34" s="377" t="e">
        <f>VLOOKUP(A34,#REF!,6,0)</f>
        <v>#REF!</v>
      </c>
      <c r="Q34" s="172" t="e">
        <f>VLOOKUP($A34,#REF!,2,0)</f>
        <v>#REF!</v>
      </c>
      <c r="R34" s="377" t="e">
        <f>VLOOKUP(A34,#REF!,6,0)</f>
        <v>#REF!</v>
      </c>
      <c r="S34" s="172" t="e">
        <f>VLOOKUP($A34,#REF!,2,0)</f>
        <v>#REF!</v>
      </c>
      <c r="T34" s="377" t="e">
        <f>VLOOKUP(A34,#REF!,6,0)</f>
        <v>#REF!</v>
      </c>
      <c r="U34" s="172" t="e">
        <f>VLOOKUP($A34,#REF!,2,0)</f>
        <v>#REF!</v>
      </c>
    </row>
    <row r="35" spans="1:21">
      <c r="A35" s="97">
        <v>43280</v>
      </c>
      <c r="B35" s="377" t="e">
        <f>VLOOKUP(A35,#REF!,6,0)</f>
        <v>#REF!</v>
      </c>
      <c r="C35" s="172" t="e">
        <f>VLOOKUP($A35,#REF!,2,0)</f>
        <v>#REF!</v>
      </c>
      <c r="D35" s="377" t="e">
        <f>VLOOKUP(A35,#REF!,6,0)</f>
        <v>#REF!</v>
      </c>
      <c r="E35" s="172" t="e">
        <f>VLOOKUP($A35,#REF!,2,0)</f>
        <v>#REF!</v>
      </c>
      <c r="F35" s="377" t="e">
        <f>VLOOKUP(A35,#REF!,6,0)</f>
        <v>#REF!</v>
      </c>
      <c r="G35" s="172" t="e">
        <f>VLOOKUP($A35,#REF!,2,0)</f>
        <v>#REF!</v>
      </c>
      <c r="H35" s="377" t="e">
        <f>VLOOKUP(A35,#REF!,6,0)</f>
        <v>#REF!</v>
      </c>
      <c r="I35" s="172" t="e">
        <f>VLOOKUP($A35,#REF!,2,0)</f>
        <v>#REF!</v>
      </c>
      <c r="J35" s="377" t="e">
        <f>VLOOKUP(A35,#REF!,6,0)</f>
        <v>#REF!</v>
      </c>
      <c r="K35" s="172" t="e">
        <f>VLOOKUP($A35,#REF!,2,0)</f>
        <v>#REF!</v>
      </c>
      <c r="L35" s="377" t="e">
        <f>VLOOKUP(A35,#REF!,6,0)</f>
        <v>#REF!</v>
      </c>
      <c r="M35" s="172" t="e">
        <f>VLOOKUP($A35,#REF!,2,0)</f>
        <v>#REF!</v>
      </c>
      <c r="N35" s="377" t="e">
        <f>VLOOKUP(A35,#REF!,6,0)</f>
        <v>#REF!</v>
      </c>
      <c r="O35" s="172" t="e">
        <f>VLOOKUP($A35,#REF!,2,0)</f>
        <v>#REF!</v>
      </c>
      <c r="P35" s="377" t="e">
        <f>VLOOKUP(A35,#REF!,6,0)</f>
        <v>#REF!</v>
      </c>
      <c r="Q35" s="172" t="e">
        <f>VLOOKUP($A35,#REF!,2,0)</f>
        <v>#REF!</v>
      </c>
      <c r="R35" s="377" t="e">
        <f>VLOOKUP(A35,#REF!,6,0)</f>
        <v>#REF!</v>
      </c>
      <c r="S35" s="172" t="e">
        <f>VLOOKUP($A35,#REF!,2,0)</f>
        <v>#REF!</v>
      </c>
      <c r="T35" s="377" t="e">
        <f>VLOOKUP(A35,#REF!,6,0)</f>
        <v>#REF!</v>
      </c>
      <c r="U35" s="172" t="e">
        <f>VLOOKUP($A35,#REF!,2,0)</f>
        <v>#REF!</v>
      </c>
    </row>
    <row r="36" spans="1:21">
      <c r="A36" s="97">
        <v>43312</v>
      </c>
      <c r="B36" s="377" t="e">
        <f>VLOOKUP(A36,#REF!,6,0)</f>
        <v>#REF!</v>
      </c>
      <c r="C36" s="172" t="e">
        <f>VLOOKUP($A36,#REF!,2,0)</f>
        <v>#REF!</v>
      </c>
      <c r="D36" s="377" t="e">
        <f>VLOOKUP(A36,#REF!,6,0)</f>
        <v>#REF!</v>
      </c>
      <c r="E36" s="172" t="e">
        <f>VLOOKUP($A36,#REF!,2,0)</f>
        <v>#REF!</v>
      </c>
      <c r="F36" s="377" t="e">
        <f>VLOOKUP(A36,#REF!,6,0)</f>
        <v>#REF!</v>
      </c>
      <c r="G36" s="172" t="e">
        <f>VLOOKUP($A36,#REF!,2,0)</f>
        <v>#REF!</v>
      </c>
      <c r="H36" s="377" t="e">
        <f>VLOOKUP(A36,#REF!,6,0)</f>
        <v>#REF!</v>
      </c>
      <c r="I36" s="172" t="e">
        <f>VLOOKUP($A36,#REF!,2,0)</f>
        <v>#REF!</v>
      </c>
      <c r="J36" s="377" t="e">
        <f>VLOOKUP(A36,#REF!,6,0)</f>
        <v>#REF!</v>
      </c>
      <c r="K36" s="172" t="e">
        <f>VLOOKUP($A36,#REF!,2,0)</f>
        <v>#REF!</v>
      </c>
      <c r="L36" s="377" t="e">
        <f>VLOOKUP(A36,#REF!,6,0)</f>
        <v>#REF!</v>
      </c>
      <c r="M36" s="172" t="e">
        <f>VLOOKUP($A36,#REF!,2,0)</f>
        <v>#REF!</v>
      </c>
      <c r="N36" s="377" t="e">
        <f>VLOOKUP(A36,#REF!,6,0)</f>
        <v>#REF!</v>
      </c>
      <c r="O36" s="172" t="e">
        <f>VLOOKUP($A36,#REF!,2,0)</f>
        <v>#REF!</v>
      </c>
      <c r="P36" s="377" t="e">
        <f>VLOOKUP(A36,#REF!,6,0)</f>
        <v>#REF!</v>
      </c>
      <c r="Q36" s="172" t="e">
        <f>VLOOKUP($A36,#REF!,2,0)</f>
        <v>#REF!</v>
      </c>
      <c r="R36" s="377" t="e">
        <f>VLOOKUP(A36,#REF!,6,0)</f>
        <v>#REF!</v>
      </c>
      <c r="S36" s="172" t="e">
        <f>VLOOKUP($A36,#REF!,2,0)</f>
        <v>#REF!</v>
      </c>
      <c r="T36" s="377" t="e">
        <f>VLOOKUP(A36,#REF!,6,0)</f>
        <v>#REF!</v>
      </c>
      <c r="U36" s="172" t="e">
        <f>VLOOKUP($A36,#REF!,2,0)</f>
        <v>#REF!</v>
      </c>
    </row>
    <row r="37" spans="1:21">
      <c r="A37" s="97">
        <v>43343</v>
      </c>
      <c r="B37" s="377" t="e">
        <f>VLOOKUP(A37,#REF!,6,0)</f>
        <v>#REF!</v>
      </c>
      <c r="C37" s="172" t="e">
        <f>VLOOKUP($A37,#REF!,2,0)</f>
        <v>#REF!</v>
      </c>
      <c r="D37" s="377" t="e">
        <f>VLOOKUP(A37,#REF!,6,0)</f>
        <v>#REF!</v>
      </c>
      <c r="E37" s="172" t="e">
        <f>VLOOKUP($A37,#REF!,2,0)</f>
        <v>#REF!</v>
      </c>
      <c r="F37" s="377" t="e">
        <f>VLOOKUP(A37,#REF!,6,0)</f>
        <v>#REF!</v>
      </c>
      <c r="G37" s="172" t="e">
        <f>VLOOKUP($A37,#REF!,2,0)</f>
        <v>#REF!</v>
      </c>
      <c r="H37" s="377" t="e">
        <f>VLOOKUP(A37,#REF!,6,0)</f>
        <v>#REF!</v>
      </c>
      <c r="I37" s="172" t="e">
        <f>VLOOKUP($A37,#REF!,2,0)</f>
        <v>#REF!</v>
      </c>
      <c r="J37" s="377" t="e">
        <f>VLOOKUP(A37,#REF!,6,0)</f>
        <v>#REF!</v>
      </c>
      <c r="K37" s="172" t="e">
        <f>VLOOKUP($A37,#REF!,2,0)</f>
        <v>#REF!</v>
      </c>
      <c r="L37" s="377" t="e">
        <f>VLOOKUP(A37,#REF!,6,0)</f>
        <v>#REF!</v>
      </c>
      <c r="M37" s="172" t="e">
        <f>VLOOKUP($A37,#REF!,2,0)</f>
        <v>#REF!</v>
      </c>
      <c r="N37" s="377" t="e">
        <f>VLOOKUP(A37,#REF!,6,0)</f>
        <v>#REF!</v>
      </c>
      <c r="O37" s="172" t="e">
        <f>VLOOKUP($A37,#REF!,2,0)</f>
        <v>#REF!</v>
      </c>
      <c r="P37" s="377" t="e">
        <f>VLOOKUP(A37,#REF!,6,0)</f>
        <v>#REF!</v>
      </c>
      <c r="Q37" s="172" t="e">
        <f>VLOOKUP($A37,#REF!,2,0)</f>
        <v>#REF!</v>
      </c>
      <c r="R37" s="377" t="e">
        <f>VLOOKUP(A37,#REF!,6,0)</f>
        <v>#REF!</v>
      </c>
      <c r="S37" s="172" t="e">
        <f>VLOOKUP($A37,#REF!,2,0)</f>
        <v>#REF!</v>
      </c>
      <c r="T37" s="377" t="e">
        <f>VLOOKUP(A37,#REF!,6,0)</f>
        <v>#REF!</v>
      </c>
      <c r="U37" s="172" t="e">
        <f>VLOOKUP($A37,#REF!,2,0)</f>
        <v>#REF!</v>
      </c>
    </row>
    <row r="38" spans="1:21">
      <c r="A38" s="97">
        <v>43371</v>
      </c>
      <c r="B38" s="377" t="e">
        <f>VLOOKUP(A38,#REF!,6,0)</f>
        <v>#REF!</v>
      </c>
      <c r="C38" s="172" t="e">
        <f>VLOOKUP($A38,#REF!,2,0)</f>
        <v>#REF!</v>
      </c>
      <c r="D38" s="377" t="e">
        <f>VLOOKUP(A38,#REF!,6,0)</f>
        <v>#REF!</v>
      </c>
      <c r="E38" s="172" t="e">
        <f>VLOOKUP($A38,#REF!,2,0)</f>
        <v>#REF!</v>
      </c>
      <c r="F38" s="377" t="e">
        <f>VLOOKUP(A38,#REF!,6,0)</f>
        <v>#REF!</v>
      </c>
      <c r="G38" s="172" t="e">
        <f>VLOOKUP($A38,#REF!,2,0)</f>
        <v>#REF!</v>
      </c>
      <c r="H38" s="377" t="e">
        <f>VLOOKUP(A38,#REF!,6,0)</f>
        <v>#REF!</v>
      </c>
      <c r="I38" s="172" t="e">
        <f>VLOOKUP($A38,#REF!,2,0)</f>
        <v>#REF!</v>
      </c>
      <c r="J38" s="377" t="e">
        <f>VLOOKUP(A38,#REF!,6,0)</f>
        <v>#REF!</v>
      </c>
      <c r="K38" s="172" t="e">
        <f>VLOOKUP($A38,#REF!,2,0)</f>
        <v>#REF!</v>
      </c>
      <c r="L38" s="377" t="e">
        <f>VLOOKUP(A38,#REF!,6,0)</f>
        <v>#REF!</v>
      </c>
      <c r="M38" s="172" t="e">
        <f>VLOOKUP($A38,#REF!,2,0)</f>
        <v>#REF!</v>
      </c>
      <c r="N38" s="377" t="e">
        <f>VLOOKUP(A38,#REF!,6,0)</f>
        <v>#REF!</v>
      </c>
      <c r="O38" s="172" t="e">
        <f>VLOOKUP($A38,#REF!,2,0)</f>
        <v>#REF!</v>
      </c>
      <c r="P38" s="377" t="e">
        <f>VLOOKUP(A38,#REF!,6,0)</f>
        <v>#REF!</v>
      </c>
      <c r="Q38" s="172" t="e">
        <f>VLOOKUP($A38,#REF!,2,0)</f>
        <v>#REF!</v>
      </c>
      <c r="R38" s="377" t="e">
        <f>VLOOKUP(A38,#REF!,6,0)</f>
        <v>#REF!</v>
      </c>
      <c r="S38" s="172" t="e">
        <f>VLOOKUP($A38,#REF!,2,0)</f>
        <v>#REF!</v>
      </c>
      <c r="T38" s="377" t="e">
        <f>VLOOKUP(A38,#REF!,6,0)</f>
        <v>#REF!</v>
      </c>
      <c r="U38" s="172" t="e">
        <f>VLOOKUP($A38,#REF!,2,0)</f>
        <v>#REF!</v>
      </c>
    </row>
    <row r="39" spans="1:21">
      <c r="A39" s="97">
        <v>43404</v>
      </c>
      <c r="B39" s="377" t="e">
        <f>VLOOKUP(A39,#REF!,6,0)</f>
        <v>#REF!</v>
      </c>
      <c r="C39" s="172" t="e">
        <f>VLOOKUP($A39,#REF!,2,0)</f>
        <v>#REF!</v>
      </c>
      <c r="D39" s="377" t="e">
        <f>VLOOKUP(A39,#REF!,6,0)</f>
        <v>#REF!</v>
      </c>
      <c r="E39" s="172" t="e">
        <f>VLOOKUP($A39,#REF!,2,0)</f>
        <v>#REF!</v>
      </c>
      <c r="F39" s="377" t="e">
        <f>VLOOKUP(A39,#REF!,6,0)</f>
        <v>#REF!</v>
      </c>
      <c r="G39" s="172" t="e">
        <f>VLOOKUP($A39,#REF!,2,0)</f>
        <v>#REF!</v>
      </c>
      <c r="H39" s="377" t="e">
        <f>VLOOKUP(A39,#REF!,6,0)</f>
        <v>#REF!</v>
      </c>
      <c r="I39" s="172" t="e">
        <f>VLOOKUP($A39,#REF!,2,0)</f>
        <v>#REF!</v>
      </c>
      <c r="J39" s="377" t="e">
        <f>VLOOKUP(A39,#REF!,6,0)</f>
        <v>#REF!</v>
      </c>
      <c r="K39" s="172" t="e">
        <f>VLOOKUP($A39,#REF!,2,0)</f>
        <v>#REF!</v>
      </c>
      <c r="L39" s="377" t="e">
        <f>VLOOKUP(A39,#REF!,6,0)</f>
        <v>#REF!</v>
      </c>
      <c r="M39" s="172" t="e">
        <f>VLOOKUP($A39,#REF!,2,0)</f>
        <v>#REF!</v>
      </c>
      <c r="N39" s="377" t="e">
        <f>VLOOKUP(A39,#REF!,6,0)</f>
        <v>#REF!</v>
      </c>
      <c r="O39" s="172" t="e">
        <f>VLOOKUP($A39,#REF!,2,0)</f>
        <v>#REF!</v>
      </c>
      <c r="P39" s="377" t="e">
        <f>VLOOKUP(A39,#REF!,6,0)</f>
        <v>#REF!</v>
      </c>
      <c r="Q39" s="172" t="e">
        <f>VLOOKUP($A39,#REF!,2,0)</f>
        <v>#REF!</v>
      </c>
      <c r="R39" s="377" t="e">
        <f>VLOOKUP(A39,#REF!,6,0)</f>
        <v>#REF!</v>
      </c>
      <c r="S39" s="172" t="e">
        <f>VLOOKUP($A39,#REF!,2,0)</f>
        <v>#REF!</v>
      </c>
      <c r="T39" s="377" t="e">
        <f>VLOOKUP(A39,#REF!,6,0)</f>
        <v>#REF!</v>
      </c>
      <c r="U39" s="172" t="e">
        <f>VLOOKUP($A39,#REF!,2,0)</f>
        <v>#REF!</v>
      </c>
    </row>
    <row r="40" spans="1:21">
      <c r="A40" s="97">
        <v>43434</v>
      </c>
      <c r="B40" s="377" t="e">
        <f>VLOOKUP(A40,#REF!,6,0)</f>
        <v>#REF!</v>
      </c>
      <c r="C40" s="172" t="e">
        <f>VLOOKUP($A40,#REF!,2,0)</f>
        <v>#REF!</v>
      </c>
      <c r="D40" s="377" t="e">
        <f>VLOOKUP(A40,#REF!,6,0)</f>
        <v>#REF!</v>
      </c>
      <c r="E40" s="172" t="e">
        <f>VLOOKUP($A40,#REF!,2,0)</f>
        <v>#REF!</v>
      </c>
      <c r="F40" s="377" t="e">
        <f>VLOOKUP(A40,#REF!,6,0)</f>
        <v>#REF!</v>
      </c>
      <c r="G40" s="172" t="e">
        <f>VLOOKUP($A40,#REF!,2,0)</f>
        <v>#REF!</v>
      </c>
      <c r="H40" s="377" t="e">
        <f>VLOOKUP(A40,#REF!,6,0)</f>
        <v>#REF!</v>
      </c>
      <c r="I40" s="172" t="e">
        <f>VLOOKUP($A40,#REF!,2,0)</f>
        <v>#REF!</v>
      </c>
      <c r="J40" s="377" t="e">
        <f>VLOOKUP(A40,#REF!,6,0)</f>
        <v>#REF!</v>
      </c>
      <c r="K40" s="172" t="e">
        <f>VLOOKUP($A40,#REF!,2,0)</f>
        <v>#REF!</v>
      </c>
      <c r="L40" s="377" t="e">
        <f>VLOOKUP(A40,#REF!,6,0)</f>
        <v>#REF!</v>
      </c>
      <c r="M40" s="172" t="e">
        <f>VLOOKUP($A40,#REF!,2,0)</f>
        <v>#REF!</v>
      </c>
      <c r="N40" s="377" t="e">
        <f>VLOOKUP(A40,#REF!,6,0)</f>
        <v>#REF!</v>
      </c>
      <c r="O40" s="172" t="e">
        <f>VLOOKUP($A40,#REF!,2,0)</f>
        <v>#REF!</v>
      </c>
      <c r="P40" s="377" t="e">
        <f>VLOOKUP(A40,#REF!,6,0)</f>
        <v>#REF!</v>
      </c>
      <c r="Q40" s="172" t="e">
        <f>VLOOKUP($A40,#REF!,2,0)</f>
        <v>#REF!</v>
      </c>
      <c r="R40" s="377" t="e">
        <f>VLOOKUP(A40,#REF!,6,0)</f>
        <v>#REF!</v>
      </c>
      <c r="S40" s="172" t="e">
        <f>VLOOKUP($A40,#REF!,2,0)</f>
        <v>#REF!</v>
      </c>
      <c r="T40" s="377" t="e">
        <f>VLOOKUP(A40,#REF!,6,0)</f>
        <v>#REF!</v>
      </c>
      <c r="U40" s="172" t="e">
        <f>VLOOKUP($A40,#REF!,2,0)</f>
        <v>#REF!</v>
      </c>
    </row>
    <row r="41" spans="1:21">
      <c r="A41" s="97">
        <v>43465</v>
      </c>
      <c r="B41" s="377" t="e">
        <f>VLOOKUP(A41,#REF!,6,0)</f>
        <v>#REF!</v>
      </c>
      <c r="C41" s="172" t="e">
        <f>VLOOKUP($A41,#REF!,2,0)</f>
        <v>#REF!</v>
      </c>
      <c r="D41" s="377" t="e">
        <f>VLOOKUP(A41,#REF!,6,0)</f>
        <v>#REF!</v>
      </c>
      <c r="E41" s="172" t="e">
        <f>VLOOKUP($A41,#REF!,2,0)</f>
        <v>#REF!</v>
      </c>
      <c r="F41" s="377" t="e">
        <f>VLOOKUP(A41,#REF!,6,0)</f>
        <v>#REF!</v>
      </c>
      <c r="G41" s="172" t="e">
        <f>VLOOKUP($A41,#REF!,2,0)</f>
        <v>#REF!</v>
      </c>
      <c r="H41" s="377" t="e">
        <f>VLOOKUP(A41,#REF!,6,0)</f>
        <v>#REF!</v>
      </c>
      <c r="I41" s="172" t="e">
        <f>VLOOKUP($A41,#REF!,2,0)</f>
        <v>#REF!</v>
      </c>
      <c r="J41" s="377" t="e">
        <f>VLOOKUP(A41,#REF!,6,0)</f>
        <v>#REF!</v>
      </c>
      <c r="K41" s="172" t="e">
        <f>VLOOKUP($A41,#REF!,2,0)</f>
        <v>#REF!</v>
      </c>
      <c r="L41" s="377" t="e">
        <f>VLOOKUP(A41,#REF!,6,0)</f>
        <v>#REF!</v>
      </c>
      <c r="M41" s="172" t="e">
        <f>VLOOKUP($A41,#REF!,2,0)</f>
        <v>#REF!</v>
      </c>
      <c r="N41" s="377" t="e">
        <f>VLOOKUP(A41,#REF!,6,0)</f>
        <v>#REF!</v>
      </c>
      <c r="O41" s="172" t="e">
        <f>VLOOKUP($A41,#REF!,2,0)</f>
        <v>#REF!</v>
      </c>
      <c r="P41" s="377" t="e">
        <f>VLOOKUP(A41,#REF!,6,0)</f>
        <v>#REF!</v>
      </c>
      <c r="Q41" s="172" t="e">
        <f>VLOOKUP($A41,#REF!,2,0)</f>
        <v>#REF!</v>
      </c>
      <c r="R41" s="377" t="e">
        <f>VLOOKUP(A41,#REF!,6,0)</f>
        <v>#REF!</v>
      </c>
      <c r="S41" s="172" t="e">
        <f>VLOOKUP($A41,#REF!,2,0)</f>
        <v>#REF!</v>
      </c>
      <c r="T41" s="377" t="e">
        <f>VLOOKUP(A41,#REF!,6,0)</f>
        <v>#REF!</v>
      </c>
      <c r="U41" s="172" t="e">
        <f>VLOOKUP($A41,#REF!,2,0)</f>
        <v>#REF!</v>
      </c>
    </row>
    <row r="42" spans="1:21">
      <c r="A42" s="97">
        <v>43466</v>
      </c>
      <c r="B42" s="377" t="e">
        <f>VLOOKUP(A42,#REF!,6,0)</f>
        <v>#REF!</v>
      </c>
      <c r="C42" s="172" t="e">
        <f>VLOOKUP($A42,#REF!,2,0)</f>
        <v>#REF!</v>
      </c>
      <c r="D42" s="377" t="e">
        <f>VLOOKUP(A42,#REF!,6,0)</f>
        <v>#REF!</v>
      </c>
      <c r="E42" s="172" t="e">
        <f>VLOOKUP($A42,#REF!,2,0)</f>
        <v>#REF!</v>
      </c>
      <c r="F42" s="377" t="e">
        <f>VLOOKUP(A42,#REF!,6,0)</f>
        <v>#REF!</v>
      </c>
      <c r="G42" s="172" t="e">
        <f>VLOOKUP($A42,#REF!,2,0)</f>
        <v>#REF!</v>
      </c>
      <c r="H42" s="377" t="e">
        <f>VLOOKUP(A42,#REF!,6,0)</f>
        <v>#REF!</v>
      </c>
      <c r="I42" s="172" t="e">
        <f>VLOOKUP($A42,#REF!,2,0)</f>
        <v>#REF!</v>
      </c>
      <c r="J42" s="377" t="e">
        <f>VLOOKUP(A42,#REF!,6,0)</f>
        <v>#REF!</v>
      </c>
      <c r="K42" s="172" t="e">
        <f>VLOOKUP($A42,#REF!,2,0)</f>
        <v>#REF!</v>
      </c>
      <c r="L42" s="377" t="e">
        <f>VLOOKUP(A42,#REF!,6,0)</f>
        <v>#REF!</v>
      </c>
      <c r="M42" s="172" t="e">
        <f>VLOOKUP($A42,#REF!,2,0)</f>
        <v>#REF!</v>
      </c>
      <c r="N42" s="377" t="e">
        <f>VLOOKUP(A42,#REF!,6,0)</f>
        <v>#REF!</v>
      </c>
      <c r="O42" s="172" t="e">
        <f>VLOOKUP($A42,#REF!,2,0)</f>
        <v>#REF!</v>
      </c>
      <c r="P42" s="377" t="e">
        <f>VLOOKUP(A42,#REF!,6,0)</f>
        <v>#REF!</v>
      </c>
      <c r="Q42" s="172" t="e">
        <f>VLOOKUP($A42,#REF!,2,0)</f>
        <v>#REF!</v>
      </c>
      <c r="R42" s="377" t="e">
        <f>VLOOKUP(A42,#REF!,6,0)</f>
        <v>#REF!</v>
      </c>
      <c r="S42" s="172" t="e">
        <f>VLOOKUP($A42,#REF!,2,0)</f>
        <v>#REF!</v>
      </c>
      <c r="T42" s="377" t="e">
        <f>VLOOKUP(A42,#REF!,6,0)</f>
        <v>#REF!</v>
      </c>
      <c r="U42" s="172" t="e">
        <f>VLOOKUP($A42,#REF!,2,0)</f>
        <v>#REF!</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72076e-5e8d-4e98-8d33-6f47ced640e1">
      <Terms xmlns="http://schemas.microsoft.com/office/infopath/2007/PartnerControls"/>
    </lcf76f155ced4ddcb4097134ff3c332f>
    <TaxCatchAll xmlns="30cb431d-2095-49a9-99db-6c22f1e77f7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E7DF981D4D12946A2BF9141741AE21B" ma:contentTypeVersion="13" ma:contentTypeDescription="Create a new document." ma:contentTypeScope="" ma:versionID="36a4734cdaff991fb04378334ef438fa">
  <xsd:schema xmlns:xsd="http://www.w3.org/2001/XMLSchema" xmlns:xs="http://www.w3.org/2001/XMLSchema" xmlns:p="http://schemas.microsoft.com/office/2006/metadata/properties" xmlns:ns2="5d72076e-5e8d-4e98-8d33-6f47ced640e1" xmlns:ns3="30cb431d-2095-49a9-99db-6c22f1e77f7e" targetNamespace="http://schemas.microsoft.com/office/2006/metadata/properties" ma:root="true" ma:fieldsID="8788e3edaaa21497c14a6c630bc1b50e" ns2:_="" ns3:_="">
    <xsd:import namespace="5d72076e-5e8d-4e98-8d33-6f47ced640e1"/>
    <xsd:import namespace="30cb431d-2095-49a9-99db-6c22f1e77f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72076e-5e8d-4e98-8d33-6f47ced640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56bc4a0-9dca-49b4-ab3a-42946ea8b83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cb431d-2095-49a9-99db-6c22f1e77f7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ebdf8ed-5196-4d5f-9980-e03bb4a7b3fc}" ma:internalName="TaxCatchAll" ma:showField="CatchAllData" ma:web="30cb431d-2095-49a9-99db-6c22f1e77f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8DDC37-A9C9-4BC4-8F6C-22D70C8D4699}">
  <ds:schemaRefs>
    <ds:schemaRef ds:uri="http://schemas.microsoft.com/sharepoint/v3/contenttype/forms"/>
  </ds:schemaRefs>
</ds:datastoreItem>
</file>

<file path=customXml/itemProps2.xml><?xml version="1.0" encoding="utf-8"?>
<ds:datastoreItem xmlns:ds="http://schemas.openxmlformats.org/officeDocument/2006/customXml" ds:itemID="{4ED6E911-7F59-43E5-A346-E453D34D66CC}">
  <ds:schemaRefs>
    <ds:schemaRef ds:uri="5d72076e-5e8d-4e98-8d33-6f47ced640e1"/>
    <ds:schemaRef ds:uri="http://schemas.openxmlformats.org/package/2006/metadata/core-properties"/>
    <ds:schemaRef ds:uri="http://www.w3.org/XML/1998/namespace"/>
    <ds:schemaRef ds:uri="http://purl.org/dc/terms/"/>
    <ds:schemaRef ds:uri="http://schemas.microsoft.com/office/2006/metadata/properties"/>
    <ds:schemaRef ds:uri="http://schemas.microsoft.com/office/2006/documentManagement/types"/>
    <ds:schemaRef ds:uri="http://schemas.microsoft.com/office/infopath/2007/PartnerControls"/>
    <ds:schemaRef ds:uri="30cb431d-2095-49a9-99db-6c22f1e77f7e"/>
    <ds:schemaRef ds:uri="http://purl.org/dc/dcmitype/"/>
    <ds:schemaRef ds:uri="http://purl.org/dc/elements/1.1/"/>
  </ds:schemaRefs>
</ds:datastoreItem>
</file>

<file path=customXml/itemProps3.xml><?xml version="1.0" encoding="utf-8"?>
<ds:datastoreItem xmlns:ds="http://schemas.openxmlformats.org/officeDocument/2006/customXml" ds:itemID="{704C4EBC-E640-41AC-9429-D68E47A775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72076e-5e8d-4e98-8d33-6f47ced640e1"/>
    <ds:schemaRef ds:uri="30cb431d-2095-49a9-99db-6c22f1e77f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dc3fc71-ae21-4043-b8fd-c14ba4c34699}" enabled="1" method="Privileged" siteId="{070c70e8-0d30-45bc-a508-96e7da4dd71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Spotlight ETPs</vt:lpstr>
      <vt:lpstr>Spotlight ETPs Issuers</vt:lpstr>
      <vt:lpstr>Spotlight ETP List</vt:lpstr>
      <vt:lpstr>Spotlight LIC List</vt:lpstr>
      <vt:lpstr>Spotlight A-REITS  List</vt:lpstr>
      <vt:lpstr>Spotlight Infra  List</vt:lpstr>
      <vt:lpstr>Instructions</vt:lpstr>
      <vt:lpstr>Top FUM and Traded</vt:lpstr>
      <vt:lpstr>Spotlight mFund Client</vt:lpstr>
      <vt:lpstr>mFund Branding</vt:lpstr>
      <vt:lpstr>Spotlight MFSA List</vt:lpstr>
      <vt:lpstr>Absolute</vt:lpstr>
      <vt:lpstr>MFSA</vt:lpstr>
      <vt:lpstr>PDF</vt:lpstr>
      <vt:lpstr>Old (keep)</vt:lpstr>
      <vt:lpstr>AssetClass</vt:lpstr>
      <vt:lpstr>ARF_db</vt:lpstr>
      <vt:lpstr>PDF_db</vt:lpstr>
      <vt:lpstr>'Spotlight A-REITS  List'!Print_Area</vt:lpstr>
      <vt:lpstr>'Spotlight ETP List'!Print_Area</vt:lpstr>
      <vt:lpstr>'Spotlight ETPs'!Print_Area</vt:lpstr>
      <vt:lpstr>'Spotlight ETPs Issuers'!Print_Area</vt:lpstr>
      <vt:lpstr>'Spotlight Infra  List'!Print_Area</vt:lpstr>
      <vt:lpstr>'Spotlight LIC List'!Print_Area</vt:lpstr>
      <vt:lpstr>'Spotlight MFSA List'!Print_Area</vt:lpstr>
      <vt:lpstr>'Spotlight mFund Client'!Print_Area</vt:lpstr>
      <vt:lpstr>'Spotlight A-REITS  List'!Print_Titles</vt:lpstr>
      <vt:lpstr>'Spotlight ETP List'!Print_Titles</vt:lpstr>
      <vt:lpstr>'Spotlight Infra  List'!Print_Titles</vt:lpstr>
      <vt:lpstr>'Spotlight LIC List'!Print_Titles</vt:lpstr>
      <vt:lpstr>'Spotlight MFSA List'!Print_Titles</vt:lpstr>
    </vt:vector>
  </TitlesOfParts>
  <Company>Australian Stock Exchange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Irvine</dc:creator>
  <cp:lastModifiedBy>Jasmine Hogg</cp:lastModifiedBy>
  <cp:lastPrinted>2026-10-16T04:38:47Z</cp:lastPrinted>
  <dcterms:created xsi:type="dcterms:W3CDTF">2004-05-12T03:30:27Z</dcterms:created>
  <dcterms:modified xsi:type="dcterms:W3CDTF">2026-10-16T04:43:07Z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A44787D4-0540-4523-9961-78E4036D8C6D}">
    <vt:lpwstr>{A2100807-F350-47CF-84C8-CB99A6819670}</vt:lpwstr>
  </property>
  <property fmtid="{D5CDD505-2E9C-101B-9397-08002B2CF9AE}" pid="4" name="ContentTypeId">
    <vt:lpwstr>0x010100EE7DF981D4D12946A2BF9141741AE21B</vt:lpwstr>
  </property>
  <property fmtid="{D5CDD505-2E9C-101B-9397-08002B2CF9AE}" pid="5" name="MediaServiceImageTags">
    <vt:lpwstr/>
  </property>
  <property fmtid="{D5CDD505-2E9C-101B-9397-08002B2CF9AE}" pid="6" name="SV_HIDDEN_GRID_QUERY_LIST_4F35BF76-6C0D-4D9B-82B2-816C12CF3733">
    <vt:lpwstr>empty_477D106A-C0D6-4607-AEBD-E2C9D60EA279</vt:lpwstr>
  </property>
  <property fmtid="{D5CDD505-2E9C-101B-9397-08002B2CF9AE}" pid="7" name="SSR_MIGRATION_STATUS">
    <vt:lpwstr>2</vt:lpwstr>
  </property>
</Properties>
</file>