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16" yWindow="65516" windowWidth="6000" windowHeight="6200" tabRatio="592" activeTab="2"/>
  </bookViews>
  <sheets>
    <sheet name="Homepage" sheetId="1" r:id="rId1"/>
    <sheet name="BB" sheetId="2" r:id="rId2"/>
    <sheet name="TY" sheetId="3" r:id="rId3"/>
    <sheet name="TN" sheetId="4" r:id="rId4"/>
    <sheet name="Tick Sheets" sheetId="5" r:id="rId5"/>
  </sheets>
  <definedNames>
    <definedName name="_xlnm.Print_Area" localSheetId="4">'Tick Sheets'!$A$9:$V$60</definedName>
  </definedNames>
  <calcPr fullCalcOnLoad="1"/>
</workbook>
</file>

<file path=xl/sharedStrings.xml><?xml version="1.0" encoding="utf-8"?>
<sst xmlns="http://schemas.openxmlformats.org/spreadsheetml/2006/main" count="169" uniqueCount="67">
  <si>
    <t>CONTRACT ASSUMPTIONS</t>
  </si>
  <si>
    <t>Futures</t>
  </si>
  <si>
    <t>BILLS</t>
  </si>
  <si>
    <t>FV =</t>
  </si>
  <si>
    <t>r =</t>
  </si>
  <si>
    <t>Futures Price</t>
  </si>
  <si>
    <t>n =</t>
  </si>
  <si>
    <t>Number of Contracts</t>
  </si>
  <si>
    <t>d =</t>
  </si>
  <si>
    <t xml:space="preserve">Yield </t>
  </si>
  <si>
    <t>Dollar Value</t>
  </si>
  <si>
    <t>Options</t>
  </si>
  <si>
    <t xml:space="preserve"> </t>
  </si>
  <si>
    <t>Contract Val</t>
  </si>
  <si>
    <t>Strike Price</t>
  </si>
  <si>
    <t>Premium</t>
  </si>
  <si>
    <t>Tick size</t>
  </si>
  <si>
    <t xml:space="preserve">Dollar Value </t>
  </si>
  <si>
    <t>Contract</t>
  </si>
  <si>
    <t>Settlement</t>
  </si>
  <si>
    <t>Profit/Loss</t>
  </si>
  <si>
    <t>BONDS</t>
  </si>
  <si>
    <t xml:space="preserve">Futures Price </t>
  </si>
  <si>
    <t>Coupon =</t>
  </si>
  <si>
    <t>Number Of Contracts</t>
  </si>
  <si>
    <t>i =</t>
  </si>
  <si>
    <t>v =</t>
  </si>
  <si>
    <t>Yield</t>
  </si>
  <si>
    <t>Contract value =</t>
  </si>
  <si>
    <t xml:space="preserve">Strike Price </t>
  </si>
  <si>
    <t>Contract Value</t>
  </si>
  <si>
    <t>Tick Value of 0.01%</t>
  </si>
  <si>
    <t xml:space="preserve">Premium </t>
  </si>
  <si>
    <t>Click to Exit Program</t>
  </si>
  <si>
    <t>Value of V</t>
  </si>
  <si>
    <t>Value of I</t>
  </si>
  <si>
    <t xml:space="preserve">Contract Value </t>
  </si>
  <si>
    <t xml:space="preserve"> Tick Value</t>
  </si>
  <si>
    <t xml:space="preserve">  Contract Value.</t>
  </si>
  <si>
    <t xml:space="preserve">     Tick Value.</t>
  </si>
  <si>
    <t>The tick value varies in accordance with the underlying interest rate as securities are priced on basis of their yield to maturity.</t>
  </si>
  <si>
    <t xml:space="preserve">The tick values below are based on a one basis point (0.01%) move in price. </t>
  </si>
  <si>
    <t>Enter Yield</t>
  </si>
  <si>
    <t>Tick table below will automatically update</t>
  </si>
  <si>
    <t>NZ 90 Day Bank Bill Calculator</t>
  </si>
  <si>
    <t>NZ 90 Day Bank Bill Futures Pricing</t>
  </si>
  <si>
    <t>NZ 90 Day Bank Bill Options Pricing</t>
  </si>
  <si>
    <t>SFE NZ 10 Year Government Stock Futures Calculator</t>
  </si>
  <si>
    <t>SFE NZ Interest Rate Products</t>
  </si>
  <si>
    <t>NZ 3 Year Government Stock Futures</t>
  </si>
  <si>
    <t>NZ 10 Year Government Stock Futures</t>
  </si>
  <si>
    <t xml:space="preserve">NZ 10 Year Government Stock Futures </t>
  </si>
  <si>
    <t>NZ 90 Day Bank Bill Futures</t>
  </si>
  <si>
    <t>NZ 3 Year Government Stock Futures Pricing</t>
  </si>
  <si>
    <t>NZ 3 Year Government Stock Options Pricing</t>
  </si>
  <si>
    <t>NZ 10 Year Government Stock Futures Pricing</t>
  </si>
  <si>
    <t>NZ 10 Year Government Stock Options Pricing</t>
  </si>
  <si>
    <t>NZ 3 Year Government Stock Futures Calculator</t>
  </si>
  <si>
    <t>SFE NZ Futures and Options Calculator</t>
  </si>
  <si>
    <t>Futures (where yield is equal to zero)</t>
  </si>
  <si>
    <t xml:space="preserve">Coupon = </t>
  </si>
  <si>
    <t xml:space="preserve">N = </t>
  </si>
  <si>
    <t xml:space="preserve">I = </t>
  </si>
  <si>
    <t>v=</t>
  </si>
  <si>
    <t>Version: August 2019</t>
  </si>
  <si>
    <t>sfecalc</t>
  </si>
  <si>
    <t>This spreadsheet was prepared by the Business Development Department of ASX Limited (ASX).  Neither the ASX, its subsidiaries, Officers, Directors, Participants, Employees, Agents or Consultants will be liable to any user or third person for the use or interpretation by them or others of information, market quotations or formulas contained in this spreadsheet, nor for any delays, inaccuracies, errors, interruptions or omissions or for any discontinuance of the operation of the spreadsheet.  It is a condition of using this spreadsheet that any errors or omissions arising from this service will not be made the basis for any claim, demand or cause for action against the ASX or its subsidiaries.  The ASX 24 Operating Rules and its subsidiaries should be consulted as the authoritative source for information and contract specification.  This spreadsheet is not intended nor is it regarded as futures advice or a futures report.  Accordingly, the spreadsheet should be used as a practical reference only and users should consult a futures adviser if they require further information about futures contracts or futures markets.  For further information about the Exchange please contact one of the Exchange's offices.</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</si>
</sst>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quot;$&quot;#,##0.00\)"/>
    <numFmt numFmtId="165" formatCode="&quot;$&quot;#,##0.00\ ;&quot;$&quot;#,##0.00"/>
    <numFmt numFmtId="166" formatCode="&quot;$&quot;#,##0.00"/>
    <numFmt numFmtId="167" formatCode="0.0%"/>
    <numFmt numFmtId="168" formatCode="0.0"/>
    <numFmt numFmtId="169" formatCode="&quot;$&quot;General"/>
    <numFmt numFmtId="170" formatCode="0.000"/>
    <numFmt numFmtId="171" formatCode="0.000%"/>
    <numFmt numFmtId="172" formatCode="&quot;$&quot;#,##0.00_);\(&quot;$&quot;#,##0.00\)"/>
    <numFmt numFmtId="173" formatCode="#,##0.000"/>
    <numFmt numFmtId="174" formatCode="&quot;$&quot;#,##0.00000000\ ;&quot;$&quot;#,##0.00000000"/>
    <numFmt numFmtId="175" formatCode="&quot;$&quot;#,##0.0000"/>
    <numFmt numFmtId="176" formatCode="&quot;$&quot;#,##0.00_);[Red]\(&quot;$&quot;#,##0.00\)"/>
    <numFmt numFmtId="177" formatCode="#,##0\c_);\(&quot;$&quot;#,##0\)"/>
    <numFmt numFmtId="178" formatCode="#,##0.0\c_);\(&quot;$&quot;#,##0\)"/>
    <numFmt numFmtId="179" formatCode="&quot;$&quot;#,##0.0\ ;&quot;$&quot;#,##0.0"/>
    <numFmt numFmtId="180" formatCode="&quot;$&quot;#,##0_);\(&quot;$&quot;#,##0\)"/>
    <numFmt numFmtId="181" formatCode="\C"/>
    <numFmt numFmtId="182" formatCode="0.00000000"/>
    <numFmt numFmtId="183" formatCode="#,##0.00000000"/>
    <numFmt numFmtId="184" formatCode="0.0000"/>
    <numFmt numFmtId="185" formatCode="0.0000%"/>
    <numFmt numFmtId="186" formatCode="&quot;$&quot;#,##0.000000"/>
    <numFmt numFmtId="187" formatCode="&quot;$&quot;#,##0.000"/>
    <numFmt numFmtId="188" formatCode="&quot;$&quot;#,##0.00000"/>
    <numFmt numFmtId="189" formatCode="&quot;$&quot;#,##0.0000000"/>
    <numFmt numFmtId="190" formatCode="&quot;$&quot;#,##0.00000000"/>
    <numFmt numFmtId="191" formatCode="&quot;$&quot;#,##0.000000000"/>
    <numFmt numFmtId="192" formatCode="&quot;$&quot;#,##0.0"/>
    <numFmt numFmtId="193" formatCode="&quot;$&quot;#,##0.000\ ;&quot;$&quot;#,##0.000"/>
    <numFmt numFmtId="194" formatCode="&quot;$&quot;#,##0.0000\ ;&quot;$&quot;#,##0.0000"/>
    <numFmt numFmtId="195" formatCode="&quot;$&quot;#,##0.00000\ ;&quot;$&quot;#,##0.00000"/>
    <numFmt numFmtId="196" formatCode="_-* #,##0_-;\-* #,##0_-;_-* &quot;-&quot;??_-;_-@_-"/>
    <numFmt numFmtId="197" formatCode="_-* #,##0.0_-;\-* #,##0.0_-;_-* &quot;-&quot;??_-;_-@_-"/>
    <numFmt numFmtId="198" formatCode="_-* #,##0.000_-;\-* #,##0.000_-;_-* &quot;-&quot;??_-;_-@_-"/>
    <numFmt numFmtId="199" formatCode="_-* #,##0.0000_-;\-* #,##0.0000_-;_-* &quot;-&quot;??_-;_-@_-"/>
    <numFmt numFmtId="200" formatCode="_-* #,##0.00000_-;\-* #,##0.00000_-;_-* &quot;-&quot;??_-;_-@_-"/>
    <numFmt numFmtId="201" formatCode="_-* #,##0.000000_-;\-* #,##0.000000_-;_-* &quot;-&quot;??_-;_-@_-"/>
    <numFmt numFmtId="202" formatCode="_-* #,##0.0000000_-;\-* #,##0.0000000_-;_-* &quot;-&quot;??_-;_-@_-"/>
    <numFmt numFmtId="203" formatCode="_-* #,##0.00000000_-;\-* #,##0.00000000_-;_-* &quot;-&quot;??_-;_-@_-"/>
  </numFmts>
  <fonts count="96">
    <font>
      <sz val="10"/>
      <name val="Arial"/>
      <family val="0"/>
    </font>
    <font>
      <u val="single"/>
      <sz val="10"/>
      <color indexed="12"/>
      <name val="Arial"/>
      <family val="2"/>
    </font>
    <font>
      <sz val="8"/>
      <color indexed="9"/>
      <name val="Arial"/>
      <family val="2"/>
    </font>
    <font>
      <sz val="10"/>
      <color indexed="52"/>
      <name val="Arial"/>
      <family val="2"/>
    </font>
    <font>
      <u val="single"/>
      <sz val="10"/>
      <color indexed="36"/>
      <name val="Arial"/>
      <family val="2"/>
    </font>
    <font>
      <b/>
      <sz val="11"/>
      <color indexed="52"/>
      <name val="Arial Rounded MT Bold"/>
      <family val="2"/>
    </font>
    <font>
      <sz val="8"/>
      <name val="Arial"/>
      <family val="2"/>
    </font>
    <font>
      <i/>
      <sz val="12"/>
      <color indexed="12"/>
      <name val="Arial"/>
      <family val="2"/>
    </font>
    <font>
      <b/>
      <sz val="8"/>
      <color indexed="9"/>
      <name val="Arial"/>
      <family val="2"/>
    </font>
    <font>
      <b/>
      <sz val="8"/>
      <color indexed="52"/>
      <name val="Arial"/>
      <family val="2"/>
    </font>
    <font>
      <i/>
      <sz val="8"/>
      <color indexed="48"/>
      <name val="Arial"/>
      <family val="2"/>
    </font>
    <font>
      <b/>
      <sz val="10"/>
      <color indexed="12"/>
      <name val="Arial"/>
      <family val="2"/>
    </font>
    <font>
      <sz val="10"/>
      <color indexed="12"/>
      <name val="Arial"/>
      <family val="2"/>
    </font>
    <font>
      <b/>
      <sz val="8"/>
      <color indexed="12"/>
      <name val="Arial"/>
      <family val="2"/>
    </font>
    <font>
      <b/>
      <sz val="9"/>
      <color indexed="12"/>
      <name val="Helvetica"/>
      <family val="2"/>
    </font>
    <font>
      <sz val="9"/>
      <color indexed="12"/>
      <name val="Helvetica"/>
      <family val="2"/>
    </font>
    <font>
      <i/>
      <sz val="9"/>
      <color indexed="12"/>
      <name val="Helvetica"/>
      <family val="2"/>
    </font>
    <font>
      <sz val="9"/>
      <color indexed="12"/>
      <name val="Arial"/>
      <family val="2"/>
    </font>
    <font>
      <i/>
      <sz val="8"/>
      <color indexed="12"/>
      <name val="Helvetica"/>
      <family val="0"/>
    </font>
    <font>
      <i/>
      <sz val="8"/>
      <color indexed="12"/>
      <name val="Arial"/>
      <family val="2"/>
    </font>
    <font>
      <b/>
      <i/>
      <sz val="8"/>
      <color indexed="12"/>
      <name val="Arial"/>
      <family val="2"/>
    </font>
    <font>
      <b/>
      <i/>
      <u val="single"/>
      <sz val="8"/>
      <color indexed="51"/>
      <name val="Arial"/>
      <family val="2"/>
    </font>
    <font>
      <b/>
      <i/>
      <u val="single"/>
      <sz val="12"/>
      <color indexed="51"/>
      <name val="Arial"/>
      <family val="2"/>
    </font>
    <font>
      <i/>
      <sz val="12"/>
      <color indexed="51"/>
      <name val="Arial"/>
      <family val="2"/>
    </font>
    <font>
      <i/>
      <sz val="8"/>
      <color indexed="51"/>
      <name val="Arial"/>
      <family val="2"/>
    </font>
    <font>
      <b/>
      <i/>
      <sz val="8"/>
      <color indexed="51"/>
      <name val="Arial"/>
      <family val="2"/>
    </font>
    <font>
      <b/>
      <sz val="8"/>
      <color indexed="51"/>
      <name val="Arial"/>
      <family val="2"/>
    </font>
    <font>
      <sz val="8"/>
      <color indexed="51"/>
      <name val="Arial"/>
      <family val="2"/>
    </font>
    <font>
      <sz val="10"/>
      <color indexed="51"/>
      <name val="Arial"/>
      <family val="2"/>
    </font>
    <font>
      <b/>
      <i/>
      <sz val="8"/>
      <color indexed="15"/>
      <name val="Arial"/>
      <family val="2"/>
    </font>
    <font>
      <b/>
      <i/>
      <sz val="12"/>
      <color indexed="51"/>
      <name val="Arial"/>
      <family val="2"/>
    </font>
    <font>
      <sz val="16"/>
      <color indexed="52"/>
      <name val="Arial"/>
      <family val="2"/>
    </font>
    <font>
      <b/>
      <i/>
      <u val="single"/>
      <sz val="8"/>
      <color indexed="52"/>
      <name val="Arial"/>
      <family val="2"/>
    </font>
    <font>
      <i/>
      <sz val="8"/>
      <color indexed="52"/>
      <name val="Arial"/>
      <family val="2"/>
    </font>
    <font>
      <b/>
      <i/>
      <sz val="8"/>
      <color indexed="52"/>
      <name val="Arial"/>
      <family val="2"/>
    </font>
    <font>
      <b/>
      <sz val="10"/>
      <color indexed="52"/>
      <name val="Arial"/>
      <family val="2"/>
    </font>
    <font>
      <b/>
      <sz val="11"/>
      <color indexed="48"/>
      <name val="Arial Rounded MT Bold"/>
      <family val="2"/>
    </font>
    <font>
      <sz val="8"/>
      <color indexed="53"/>
      <name val="Arial"/>
      <family val="2"/>
    </font>
    <font>
      <sz val="10"/>
      <color indexed="53"/>
      <name val="Arial"/>
      <family val="2"/>
    </font>
    <font>
      <b/>
      <sz val="11"/>
      <color indexed="56"/>
      <name val="Arial"/>
      <family val="2"/>
    </font>
    <font>
      <sz val="10"/>
      <color indexed="9"/>
      <name val="Arial"/>
      <family val="2"/>
    </font>
    <font>
      <sz val="10"/>
      <color indexed="56"/>
      <name val="Arial"/>
      <family val="2"/>
    </font>
    <font>
      <b/>
      <sz val="8"/>
      <color indexed="56"/>
      <name val="Arial"/>
      <family val="2"/>
    </font>
    <font>
      <sz val="8"/>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i/>
      <u val="single"/>
      <sz val="12"/>
      <color indexed="8"/>
      <name val="Arial"/>
      <family val="2"/>
    </font>
    <font>
      <i/>
      <sz val="12"/>
      <color indexed="8"/>
      <name val="Arial"/>
      <family val="2"/>
    </font>
    <font>
      <i/>
      <sz val="8"/>
      <color indexed="8"/>
      <name val="Arial"/>
      <family val="2"/>
    </font>
    <font>
      <i/>
      <sz val="8"/>
      <color indexed="9"/>
      <name val="Arial"/>
      <family val="2"/>
    </font>
    <font>
      <b/>
      <i/>
      <u val="single"/>
      <sz val="12"/>
      <color indexed="12"/>
      <name val="Arial"/>
      <family val="2"/>
    </font>
    <font>
      <b/>
      <i/>
      <u val="single"/>
      <sz val="8"/>
      <color indexed="12"/>
      <name val="Arial"/>
      <family val="2"/>
    </font>
    <font>
      <b/>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i/>
      <u val="single"/>
      <sz val="12"/>
      <color theme="1"/>
      <name val="Arial"/>
      <family val="2"/>
    </font>
    <font>
      <i/>
      <sz val="12"/>
      <color theme="1"/>
      <name val="Arial"/>
      <family val="2"/>
    </font>
    <font>
      <i/>
      <sz val="8"/>
      <color theme="1"/>
      <name val="Arial"/>
      <family val="2"/>
    </font>
    <font>
      <i/>
      <sz val="8"/>
      <color theme="0"/>
      <name val="Arial"/>
      <family val="2"/>
    </font>
    <font>
      <i/>
      <sz val="8"/>
      <color rgb="FF0000FF"/>
      <name val="Arial"/>
      <family val="2"/>
    </font>
    <font>
      <b/>
      <i/>
      <sz val="8"/>
      <color rgb="FF0000FF"/>
      <name val="Arial"/>
      <family val="2"/>
    </font>
    <font>
      <i/>
      <sz val="12"/>
      <color rgb="FF0000FF"/>
      <name val="Arial"/>
      <family val="2"/>
    </font>
    <font>
      <b/>
      <i/>
      <u val="single"/>
      <sz val="12"/>
      <color rgb="FF0000FF"/>
      <name val="Arial"/>
      <family val="2"/>
    </font>
    <font>
      <b/>
      <i/>
      <u val="single"/>
      <sz val="8"/>
      <color rgb="FF0000FF"/>
      <name val="Arial"/>
      <family val="2"/>
    </font>
    <font>
      <b/>
      <sz val="10"/>
      <color theme="0"/>
      <name val="Arial"/>
      <family val="2"/>
    </font>
    <font>
      <b/>
      <sz val="8"/>
      <color rgb="FF0000FF"/>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12"/>
        <bgColor indexed="64"/>
      </patternFill>
    </fill>
    <fill>
      <patternFill patternType="solid">
        <fgColor indexed="12"/>
        <bgColor indexed="64"/>
      </patternFill>
    </fill>
    <fill>
      <patternFill patternType="solid">
        <fgColor indexed="9"/>
        <bgColor indexed="64"/>
      </patternFill>
    </fill>
    <fill>
      <patternFill patternType="solid">
        <fgColor rgb="FF0000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color indexed="53"/>
      </right>
      <top>
        <color indexed="63"/>
      </top>
      <bottom style="double">
        <color indexed="53"/>
      </bottom>
    </border>
    <border>
      <left>
        <color indexed="63"/>
      </left>
      <right>
        <color indexed="63"/>
      </right>
      <top>
        <color indexed="63"/>
      </top>
      <bottom style="thin">
        <color indexed="52"/>
      </bottom>
    </border>
    <border>
      <left>
        <color indexed="63"/>
      </left>
      <right>
        <color indexed="63"/>
      </right>
      <top>
        <color indexed="63"/>
      </top>
      <bottom style="double">
        <color indexed="52"/>
      </bottom>
    </border>
    <border>
      <left>
        <color indexed="63"/>
      </left>
      <right style="hair">
        <color indexed="9"/>
      </right>
      <top>
        <color indexed="63"/>
      </top>
      <bottom style="double">
        <color indexed="9"/>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4"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133">
    <xf numFmtId="0" fontId="0" fillId="0" borderId="0" xfId="0" applyAlignment="1">
      <alignment/>
    </xf>
    <xf numFmtId="0" fontId="13" fillId="0" borderId="0" xfId="0" applyFont="1" applyFill="1" applyBorder="1" applyAlignment="1" applyProtection="1">
      <alignment/>
      <protection/>
    </xf>
    <xf numFmtId="2" fontId="13" fillId="0" borderId="0" xfId="0" applyNumberFormat="1" applyFont="1" applyFill="1" applyBorder="1" applyAlignment="1" applyProtection="1">
      <alignment/>
      <protection/>
    </xf>
    <xf numFmtId="170" fontId="13" fillId="0" borderId="0" xfId="0" applyNumberFormat="1" applyFont="1" applyFill="1" applyBorder="1" applyAlignment="1" applyProtection="1">
      <alignment/>
      <protection/>
    </xf>
    <xf numFmtId="0" fontId="12" fillId="0" borderId="0" xfId="0" applyFont="1" applyFill="1" applyAlignment="1" applyProtection="1">
      <alignment/>
      <protection/>
    </xf>
    <xf numFmtId="0" fontId="14" fillId="0" borderId="0" xfId="0" applyFont="1" applyFill="1" applyAlignment="1" applyProtection="1">
      <alignment/>
      <protection/>
    </xf>
    <xf numFmtId="0" fontId="15" fillId="0" borderId="0" xfId="0" applyFont="1" applyFill="1" applyAlignment="1" applyProtection="1">
      <alignment/>
      <protection/>
    </xf>
    <xf numFmtId="170" fontId="14" fillId="0" borderId="0" xfId="0" applyNumberFormat="1" applyFont="1" applyFill="1" applyAlignment="1" applyProtection="1">
      <alignment/>
      <protection/>
    </xf>
    <xf numFmtId="2" fontId="16" fillId="0" borderId="0" xfId="0" applyNumberFormat="1" applyFont="1" applyFill="1" applyAlignment="1" applyProtection="1">
      <alignment horizontal="center"/>
      <protection/>
    </xf>
    <xf numFmtId="0" fontId="16" fillId="0" borderId="0" xfId="0" applyFont="1" applyFill="1" applyAlignment="1" applyProtection="1">
      <alignment horizontal="center"/>
      <protection/>
    </xf>
    <xf numFmtId="170" fontId="16" fillId="0" borderId="0" xfId="0" applyNumberFormat="1" applyFont="1" applyFill="1" applyAlignment="1" applyProtection="1">
      <alignment horizontal="center"/>
      <protection/>
    </xf>
    <xf numFmtId="0" fontId="16" fillId="0" borderId="0" xfId="0" applyFont="1" applyFill="1" applyAlignment="1" applyProtection="1">
      <alignment/>
      <protection/>
    </xf>
    <xf numFmtId="2" fontId="15" fillId="0" borderId="0" xfId="0" applyNumberFormat="1" applyFont="1" applyFill="1" applyAlignment="1" applyProtection="1">
      <alignment horizontal="center"/>
      <protection/>
    </xf>
    <xf numFmtId="182" fontId="15" fillId="0" borderId="0" xfId="0" applyNumberFormat="1" applyFont="1" applyFill="1" applyAlignment="1" applyProtection="1">
      <alignment/>
      <protection/>
    </xf>
    <xf numFmtId="164" fontId="15" fillId="0" borderId="0" xfId="0" applyNumberFormat="1" applyFont="1" applyFill="1" applyAlignment="1" applyProtection="1">
      <alignment horizontal="center"/>
      <protection/>
    </xf>
    <xf numFmtId="0" fontId="15" fillId="0" borderId="0" xfId="0" applyFont="1" applyFill="1" applyAlignment="1" applyProtection="1">
      <alignment horizontal="center"/>
      <protection/>
    </xf>
    <xf numFmtId="2" fontId="15" fillId="0" borderId="10" xfId="0" applyNumberFormat="1" applyFont="1" applyFill="1" applyBorder="1" applyAlignment="1" applyProtection="1">
      <alignment horizontal="center"/>
      <protection/>
    </xf>
    <xf numFmtId="2" fontId="15" fillId="0" borderId="0" xfId="0" applyNumberFormat="1" applyFont="1" applyFill="1" applyAlignment="1" applyProtection="1">
      <alignment/>
      <protection/>
    </xf>
    <xf numFmtId="170" fontId="15" fillId="0" borderId="0" xfId="0" applyNumberFormat="1" applyFont="1" applyFill="1" applyAlignment="1" applyProtection="1">
      <alignment/>
      <protection/>
    </xf>
    <xf numFmtId="170" fontId="12" fillId="0" borderId="0" xfId="0" applyNumberFormat="1" applyFont="1" applyFill="1" applyAlignment="1" applyProtection="1">
      <alignment/>
      <protection/>
    </xf>
    <xf numFmtId="2" fontId="12" fillId="0" borderId="0" xfId="0" applyNumberFormat="1" applyFont="1" applyFill="1" applyAlignment="1" applyProtection="1">
      <alignment/>
      <protection/>
    </xf>
    <xf numFmtId="0" fontId="18" fillId="0" borderId="0" xfId="0" applyFont="1" applyFill="1" applyAlignment="1" applyProtection="1">
      <alignment horizontal="center"/>
      <protection/>
    </xf>
    <xf numFmtId="2" fontId="17" fillId="0" borderId="11" xfId="0" applyNumberFormat="1" applyFont="1" applyFill="1" applyBorder="1" applyAlignment="1" applyProtection="1">
      <alignment horizontal="center"/>
      <protection/>
    </xf>
    <xf numFmtId="2" fontId="20" fillId="33" borderId="12" xfId="0" applyNumberFormat="1" applyFont="1" applyFill="1" applyBorder="1" applyAlignment="1" applyProtection="1">
      <alignment horizontal="center"/>
      <protection locked="0"/>
    </xf>
    <xf numFmtId="1" fontId="20" fillId="33" borderId="12" xfId="0" applyNumberFormat="1" applyFont="1" applyFill="1" applyBorder="1" applyAlignment="1" applyProtection="1">
      <alignment horizontal="center"/>
      <protection locked="0"/>
    </xf>
    <xf numFmtId="0" fontId="19" fillId="34" borderId="0" xfId="0" applyFont="1" applyFill="1" applyAlignment="1" applyProtection="1">
      <alignment/>
      <protection/>
    </xf>
    <xf numFmtId="10" fontId="19" fillId="34" borderId="0" xfId="0" applyNumberFormat="1" applyFont="1" applyFill="1" applyAlignment="1" applyProtection="1">
      <alignment/>
      <protection/>
    </xf>
    <xf numFmtId="0" fontId="9" fillId="34" borderId="0" xfId="0" applyFont="1" applyFill="1" applyBorder="1" applyAlignment="1" applyProtection="1">
      <alignment horizontal="center"/>
      <protection/>
    </xf>
    <xf numFmtId="0" fontId="21" fillId="34" borderId="0" xfId="0" applyFont="1" applyFill="1" applyAlignment="1" applyProtection="1">
      <alignment horizontal="centerContinuous"/>
      <protection/>
    </xf>
    <xf numFmtId="0" fontId="22" fillId="34" borderId="0" xfId="0" applyFont="1" applyFill="1" applyAlignment="1" applyProtection="1">
      <alignment horizontal="centerContinuous"/>
      <protection/>
    </xf>
    <xf numFmtId="0" fontId="23" fillId="34" borderId="0" xfId="0" applyFont="1" applyFill="1" applyAlignment="1" applyProtection="1">
      <alignment horizontal="centerContinuous"/>
      <protection/>
    </xf>
    <xf numFmtId="0" fontId="23" fillId="34" borderId="0" xfId="0" applyFont="1" applyFill="1" applyAlignment="1" applyProtection="1">
      <alignment/>
      <protection/>
    </xf>
    <xf numFmtId="0" fontId="24" fillId="34" borderId="0" xfId="0" applyFont="1" applyFill="1" applyAlignment="1" applyProtection="1">
      <alignment/>
      <protection/>
    </xf>
    <xf numFmtId="0" fontId="25" fillId="34" borderId="0" xfId="0" applyFont="1" applyFill="1" applyAlignment="1" applyProtection="1">
      <alignment/>
      <protection/>
    </xf>
    <xf numFmtId="0" fontId="26" fillId="34" borderId="0" xfId="0" applyFont="1" applyFill="1" applyBorder="1" applyAlignment="1" applyProtection="1">
      <alignment/>
      <protection/>
    </xf>
    <xf numFmtId="164" fontId="24" fillId="34" borderId="0" xfId="0" applyNumberFormat="1" applyFont="1" applyFill="1" applyAlignment="1" applyProtection="1">
      <alignment/>
      <protection/>
    </xf>
    <xf numFmtId="0" fontId="24" fillId="34" borderId="0" xfId="0" applyFont="1" applyFill="1" applyBorder="1" applyAlignment="1" applyProtection="1">
      <alignment/>
      <protection/>
    </xf>
    <xf numFmtId="10" fontId="24" fillId="34" borderId="0" xfId="0" applyNumberFormat="1" applyFont="1" applyFill="1" applyAlignment="1" applyProtection="1">
      <alignment/>
      <protection/>
    </xf>
    <xf numFmtId="0" fontId="26" fillId="34" borderId="0" xfId="0" applyFont="1" applyFill="1" applyBorder="1" applyAlignment="1" applyProtection="1">
      <alignment horizontal="center"/>
      <protection/>
    </xf>
    <xf numFmtId="1" fontId="26" fillId="35" borderId="12" xfId="0" applyNumberFormat="1" applyFont="1" applyFill="1" applyBorder="1" applyAlignment="1" applyProtection="1">
      <alignment horizontal="center"/>
      <protection/>
    </xf>
    <xf numFmtId="0" fontId="25" fillId="34" borderId="0" xfId="0" applyFont="1" applyFill="1" applyAlignment="1" applyProtection="1">
      <alignment horizontal="centerContinuous"/>
      <protection/>
    </xf>
    <xf numFmtId="10" fontId="26" fillId="35" borderId="12" xfId="59" applyNumberFormat="1" applyFont="1" applyFill="1" applyBorder="1" applyAlignment="1" applyProtection="1">
      <alignment horizontal="center"/>
      <protection/>
    </xf>
    <xf numFmtId="0" fontId="27" fillId="34" borderId="0" xfId="0" applyFont="1" applyFill="1" applyAlignment="1" applyProtection="1">
      <alignment/>
      <protection/>
    </xf>
    <xf numFmtId="166" fontId="26" fillId="35" borderId="13" xfId="0" applyNumberFormat="1" applyFont="1" applyFill="1" applyBorder="1" applyAlignment="1" applyProtection="1">
      <alignment horizontal="center"/>
      <protection/>
    </xf>
    <xf numFmtId="0" fontId="28" fillId="34" borderId="0" xfId="0" applyFont="1" applyFill="1" applyAlignment="1" applyProtection="1">
      <alignment/>
      <protection/>
    </xf>
    <xf numFmtId="10" fontId="24" fillId="34" borderId="0" xfId="0" applyNumberFormat="1" applyFont="1" applyFill="1" applyBorder="1" applyAlignment="1" applyProtection="1">
      <alignment/>
      <protection/>
    </xf>
    <xf numFmtId="0" fontId="24" fillId="34" borderId="0" xfId="0" applyFont="1" applyFill="1" applyAlignment="1" applyProtection="1">
      <alignment horizontal="centerContinuous"/>
      <protection/>
    </xf>
    <xf numFmtId="0" fontId="24" fillId="34" borderId="0" xfId="0" applyFont="1" applyFill="1" applyBorder="1" applyAlignment="1" applyProtection="1">
      <alignment horizontal="centerContinuous"/>
      <protection/>
    </xf>
    <xf numFmtId="2" fontId="26" fillId="35" borderId="12" xfId="0" applyNumberFormat="1" applyFont="1" applyFill="1" applyBorder="1" applyAlignment="1" applyProtection="1">
      <alignment horizontal="center"/>
      <protection/>
    </xf>
    <xf numFmtId="0" fontId="25" fillId="34" borderId="0" xfId="0" applyFont="1" applyFill="1" applyBorder="1" applyAlignment="1" applyProtection="1">
      <alignment horizontal="center"/>
      <protection/>
    </xf>
    <xf numFmtId="165" fontId="24" fillId="34" borderId="0" xfId="0" applyNumberFormat="1" applyFont="1" applyFill="1" applyAlignment="1" applyProtection="1">
      <alignment/>
      <protection/>
    </xf>
    <xf numFmtId="0" fontId="8" fillId="34" borderId="0" xfId="0" applyFont="1" applyFill="1" applyBorder="1" applyAlignment="1" applyProtection="1">
      <alignment/>
      <protection/>
    </xf>
    <xf numFmtId="165" fontId="8" fillId="34" borderId="14" xfId="0" applyNumberFormat="1" applyFont="1" applyFill="1" applyBorder="1" applyAlignment="1" applyProtection="1">
      <alignment horizontal="center"/>
      <protection locked="0"/>
    </xf>
    <xf numFmtId="0" fontId="7" fillId="34" borderId="0" xfId="0" applyFont="1" applyFill="1" applyAlignment="1" applyProtection="1">
      <alignment horizontal="centerContinuous"/>
      <protection/>
    </xf>
    <xf numFmtId="164" fontId="19" fillId="34" borderId="0" xfId="0" applyNumberFormat="1" applyFont="1" applyFill="1" applyAlignment="1" applyProtection="1">
      <alignment/>
      <protection/>
    </xf>
    <xf numFmtId="165" fontId="19" fillId="34" borderId="0" xfId="0" applyNumberFormat="1" applyFont="1" applyFill="1" applyAlignment="1" applyProtection="1">
      <alignment/>
      <protection/>
    </xf>
    <xf numFmtId="0" fontId="7" fillId="34" borderId="0" xfId="0" applyFont="1" applyFill="1" applyAlignment="1" applyProtection="1">
      <alignment/>
      <protection/>
    </xf>
    <xf numFmtId="0" fontId="9" fillId="34" borderId="0" xfId="0" applyFont="1" applyFill="1" applyBorder="1" applyAlignment="1" applyProtection="1">
      <alignment/>
      <protection/>
    </xf>
    <xf numFmtId="0" fontId="9" fillId="34" borderId="0" xfId="0" applyFont="1" applyFill="1" applyBorder="1" applyAlignment="1" applyProtection="1">
      <alignment horizontal="centerContinuous"/>
      <protection/>
    </xf>
    <xf numFmtId="0" fontId="9" fillId="34" borderId="0" xfId="0" applyFont="1" applyFill="1" applyBorder="1" applyAlignment="1" applyProtection="1">
      <alignment horizontal="left"/>
      <protection/>
    </xf>
    <xf numFmtId="0" fontId="30" fillId="34" borderId="0" xfId="0" applyFont="1" applyFill="1" applyAlignment="1" applyProtection="1">
      <alignment horizontal="centerContinuous"/>
      <protection/>
    </xf>
    <xf numFmtId="0" fontId="25" fillId="34" borderId="0" xfId="0" applyFont="1" applyFill="1" applyBorder="1" applyAlignment="1" applyProtection="1">
      <alignment/>
      <protection/>
    </xf>
    <xf numFmtId="2" fontId="25" fillId="35" borderId="12" xfId="0" applyNumberFormat="1" applyFont="1" applyFill="1" applyBorder="1" applyAlignment="1" applyProtection="1">
      <alignment horizontal="center"/>
      <protection/>
    </xf>
    <xf numFmtId="0" fontId="24" fillId="34" borderId="0" xfId="0" applyFont="1" applyFill="1" applyAlignment="1" applyProtection="1" quotePrefix="1">
      <alignment horizontal="left"/>
      <protection/>
    </xf>
    <xf numFmtId="165" fontId="8" fillId="34" borderId="14" xfId="0" applyNumberFormat="1" applyFont="1" applyFill="1" applyBorder="1" applyAlignment="1" applyProtection="1">
      <alignment horizontal="center"/>
      <protection/>
    </xf>
    <xf numFmtId="2" fontId="29" fillId="35" borderId="12" xfId="0" applyNumberFormat="1" applyFont="1" applyFill="1" applyBorder="1" applyAlignment="1" applyProtection="1">
      <alignment horizontal="center"/>
      <protection/>
    </xf>
    <xf numFmtId="0" fontId="31" fillId="34" borderId="0" xfId="0" applyFont="1" applyFill="1" applyAlignment="1" applyProtection="1">
      <alignment/>
      <protection/>
    </xf>
    <xf numFmtId="0" fontId="32" fillId="34" borderId="0" xfId="0" applyFont="1" applyFill="1" applyAlignment="1" applyProtection="1">
      <alignment horizontal="centerContinuous"/>
      <protection/>
    </xf>
    <xf numFmtId="0" fontId="3" fillId="34" borderId="0" xfId="0" applyFont="1" applyFill="1" applyAlignment="1" applyProtection="1">
      <alignment/>
      <protection/>
    </xf>
    <xf numFmtId="0" fontId="33" fillId="34" borderId="0" xfId="0" applyFont="1" applyFill="1" applyAlignment="1" applyProtection="1">
      <alignment/>
      <protection/>
    </xf>
    <xf numFmtId="0" fontId="33" fillId="34" borderId="0" xfId="0" applyFont="1" applyFill="1" applyBorder="1" applyAlignment="1" applyProtection="1">
      <alignment/>
      <protection/>
    </xf>
    <xf numFmtId="0" fontId="34" fillId="34" borderId="0" xfId="0" applyFont="1" applyFill="1" applyBorder="1" applyAlignment="1" applyProtection="1">
      <alignment/>
      <protection/>
    </xf>
    <xf numFmtId="0" fontId="5" fillId="34" borderId="0" xfId="0" applyFont="1" applyFill="1" applyBorder="1" applyAlignment="1" applyProtection="1">
      <alignment/>
      <protection/>
    </xf>
    <xf numFmtId="0" fontId="12" fillId="34" borderId="0" xfId="0" applyFont="1" applyFill="1" applyAlignment="1" applyProtection="1">
      <alignment/>
      <protection/>
    </xf>
    <xf numFmtId="0" fontId="2" fillId="34" borderId="0" xfId="0" applyFont="1" applyFill="1" applyBorder="1" applyAlignment="1" applyProtection="1">
      <alignment/>
      <protection/>
    </xf>
    <xf numFmtId="10" fontId="13" fillId="33" borderId="14" xfId="59" applyNumberFormat="1" applyFont="1" applyFill="1" applyBorder="1" applyAlignment="1" applyProtection="1">
      <alignment horizontal="center"/>
      <protection locked="0"/>
    </xf>
    <xf numFmtId="0" fontId="11" fillId="34" borderId="0" xfId="0" applyFont="1" applyFill="1" applyAlignment="1" applyProtection="1">
      <alignment/>
      <protection/>
    </xf>
    <xf numFmtId="0" fontId="5" fillId="34" borderId="0" xfId="0" applyFont="1" applyFill="1" applyBorder="1" applyAlignment="1">
      <alignment/>
    </xf>
    <xf numFmtId="0" fontId="3" fillId="34" borderId="0" xfId="0" applyFont="1" applyFill="1" applyBorder="1" applyAlignment="1">
      <alignment/>
    </xf>
    <xf numFmtId="0" fontId="35" fillId="34" borderId="0" xfId="0" applyFont="1" applyFill="1" applyBorder="1" applyAlignment="1">
      <alignment/>
    </xf>
    <xf numFmtId="0" fontId="3" fillId="36" borderId="0" xfId="0" applyFont="1" applyFill="1" applyBorder="1" applyAlignment="1">
      <alignment/>
    </xf>
    <xf numFmtId="0" fontId="36" fillId="36" borderId="0" xfId="0" applyFont="1" applyFill="1" applyBorder="1" applyAlignment="1">
      <alignment/>
    </xf>
    <xf numFmtId="0" fontId="10" fillId="34" borderId="0" xfId="0" applyFont="1" applyFill="1" applyAlignment="1" applyProtection="1">
      <alignment/>
      <protection/>
    </xf>
    <xf numFmtId="165" fontId="10" fillId="34" borderId="0" xfId="0" applyNumberFormat="1" applyFont="1" applyFill="1" applyAlignment="1" applyProtection="1">
      <alignment/>
      <protection/>
    </xf>
    <xf numFmtId="186" fontId="19" fillId="34" borderId="0" xfId="0" applyNumberFormat="1" applyFont="1" applyFill="1" applyBorder="1" applyAlignment="1" applyProtection="1">
      <alignment horizontal="right"/>
      <protection/>
    </xf>
    <xf numFmtId="44" fontId="19" fillId="34" borderId="0" xfId="44" applyFont="1" applyFill="1" applyAlignment="1" applyProtection="1">
      <alignment horizontal="right"/>
      <protection/>
    </xf>
    <xf numFmtId="43" fontId="19" fillId="34" borderId="0" xfId="42" applyFont="1" applyFill="1" applyAlignment="1" applyProtection="1">
      <alignment/>
      <protection/>
    </xf>
    <xf numFmtId="44" fontId="19" fillId="34" borderId="0" xfId="0" applyNumberFormat="1" applyFont="1" applyFill="1" applyAlignment="1" applyProtection="1">
      <alignment horizontal="right"/>
      <protection/>
    </xf>
    <xf numFmtId="0" fontId="39" fillId="36" borderId="0" xfId="0" applyFont="1" applyFill="1" applyBorder="1" applyAlignment="1">
      <alignment/>
    </xf>
    <xf numFmtId="0" fontId="40" fillId="36" borderId="0" xfId="0" applyFont="1" applyFill="1" applyBorder="1" applyAlignment="1">
      <alignment/>
    </xf>
    <xf numFmtId="0" fontId="12" fillId="34" borderId="0" xfId="0" applyFont="1" applyFill="1" applyBorder="1" applyAlignment="1">
      <alignment/>
    </xf>
    <xf numFmtId="0" fontId="43" fillId="34" borderId="0" xfId="0" applyFont="1" applyFill="1" applyBorder="1" applyAlignment="1">
      <alignment/>
    </xf>
    <xf numFmtId="0" fontId="37" fillId="34" borderId="0" xfId="0" applyFont="1" applyFill="1" applyBorder="1" applyAlignment="1">
      <alignment/>
    </xf>
    <xf numFmtId="0" fontId="38" fillId="34" borderId="0" xfId="0" applyFont="1" applyFill="1" applyBorder="1" applyAlignment="1">
      <alignment/>
    </xf>
    <xf numFmtId="17" fontId="2" fillId="34" borderId="0" xfId="0" applyNumberFormat="1" applyFont="1" applyFill="1" applyBorder="1" applyAlignment="1" quotePrefix="1">
      <alignment/>
    </xf>
    <xf numFmtId="0" fontId="85" fillId="34" borderId="0" xfId="0" applyFont="1" applyFill="1" applyAlignment="1" applyProtection="1">
      <alignment horizontal="centerContinuous"/>
      <protection/>
    </xf>
    <xf numFmtId="0" fontId="86" fillId="34" borderId="0" xfId="0" applyFont="1" applyFill="1" applyAlignment="1" applyProtection="1">
      <alignment horizontal="centerContinuous"/>
      <protection/>
    </xf>
    <xf numFmtId="0" fontId="86" fillId="34" borderId="0" xfId="0" applyFont="1" applyFill="1" applyAlignment="1" applyProtection="1">
      <alignment/>
      <protection/>
    </xf>
    <xf numFmtId="0" fontId="87" fillId="34" borderId="0" xfId="0" applyFont="1" applyFill="1" applyAlignment="1" applyProtection="1">
      <alignment/>
      <protection/>
    </xf>
    <xf numFmtId="164" fontId="87" fillId="34" borderId="0" xfId="0" applyNumberFormat="1" applyFont="1" applyFill="1" applyAlignment="1" applyProtection="1">
      <alignment/>
      <protection/>
    </xf>
    <xf numFmtId="0" fontId="88" fillId="34" borderId="0" xfId="0" applyFont="1" applyFill="1" applyAlignment="1" applyProtection="1">
      <alignment/>
      <protection/>
    </xf>
    <xf numFmtId="0" fontId="89" fillId="34" borderId="0" xfId="0" applyFont="1" applyFill="1" applyAlignment="1" applyProtection="1">
      <alignment/>
      <protection/>
    </xf>
    <xf numFmtId="164" fontId="89" fillId="34" borderId="0" xfId="0" applyNumberFormat="1" applyFont="1" applyFill="1" applyAlignment="1" applyProtection="1">
      <alignment/>
      <protection/>
    </xf>
    <xf numFmtId="0" fontId="89" fillId="37" borderId="0" xfId="0" applyFont="1" applyFill="1" applyAlignment="1" applyProtection="1">
      <alignment/>
      <protection/>
    </xf>
    <xf numFmtId="10" fontId="89" fillId="34" borderId="0" xfId="0" applyNumberFormat="1" applyFont="1" applyFill="1" applyAlignment="1" applyProtection="1">
      <alignment/>
      <protection/>
    </xf>
    <xf numFmtId="164" fontId="89" fillId="37" borderId="0" xfId="0" applyNumberFormat="1" applyFont="1" applyFill="1" applyAlignment="1" applyProtection="1">
      <alignment/>
      <protection/>
    </xf>
    <xf numFmtId="44" fontId="89" fillId="37" borderId="0" xfId="44" applyFont="1" applyFill="1" applyAlignment="1" applyProtection="1">
      <alignment/>
      <protection/>
    </xf>
    <xf numFmtId="196" fontId="89" fillId="37" borderId="0" xfId="42" applyNumberFormat="1" applyFont="1" applyFill="1" applyAlignment="1" applyProtection="1">
      <alignment/>
      <protection/>
    </xf>
    <xf numFmtId="0" fontId="90" fillId="34" borderId="0" xfId="0" applyFont="1" applyFill="1" applyAlignment="1" applyProtection="1">
      <alignment horizontal="centerContinuous"/>
      <protection/>
    </xf>
    <xf numFmtId="44" fontId="89" fillId="37" borderId="0" xfId="0" applyNumberFormat="1" applyFont="1" applyFill="1" applyAlignment="1" applyProtection="1">
      <alignment/>
      <protection/>
    </xf>
    <xf numFmtId="10" fontId="89" fillId="37" borderId="0" xfId="0" applyNumberFormat="1" applyFont="1" applyFill="1" applyAlignment="1" applyProtection="1">
      <alignment/>
      <protection/>
    </xf>
    <xf numFmtId="165" fontId="89" fillId="34" borderId="0" xfId="0" applyNumberFormat="1" applyFont="1" applyFill="1" applyAlignment="1" applyProtection="1">
      <alignment/>
      <protection/>
    </xf>
    <xf numFmtId="0" fontId="91" fillId="37" borderId="0" xfId="0" applyFont="1" applyFill="1" applyAlignment="1" applyProtection="1">
      <alignment horizontal="centerContinuous"/>
      <protection/>
    </xf>
    <xf numFmtId="0" fontId="91" fillId="37" borderId="0" xfId="0" applyFont="1" applyFill="1" applyAlignment="1" applyProtection="1">
      <alignment/>
      <protection/>
    </xf>
    <xf numFmtId="0" fontId="92" fillId="37" borderId="0" xfId="0" applyFont="1" applyFill="1" applyAlignment="1" applyProtection="1">
      <alignment horizontal="centerContinuous"/>
      <protection/>
    </xf>
    <xf numFmtId="0" fontId="93" fillId="37" borderId="0" xfId="0" applyFont="1" applyFill="1" applyAlignment="1" applyProtection="1">
      <alignment horizontal="centerContinuous"/>
      <protection/>
    </xf>
    <xf numFmtId="10" fontId="89" fillId="37" borderId="0" xfId="0" applyNumberFormat="1" applyFont="1" applyFill="1" applyBorder="1" applyAlignment="1" applyProtection="1">
      <alignment/>
      <protection/>
    </xf>
    <xf numFmtId="0" fontId="94" fillId="34" borderId="0" xfId="0" applyFont="1" applyFill="1" applyBorder="1" applyAlignment="1">
      <alignment horizontal="left"/>
    </xf>
    <xf numFmtId="164" fontId="88" fillId="34" borderId="0" xfId="0" applyNumberFormat="1" applyFont="1" applyFill="1" applyAlignment="1" applyProtection="1">
      <alignment/>
      <protection/>
    </xf>
    <xf numFmtId="10" fontId="95" fillId="35" borderId="12" xfId="59" applyNumberFormat="1" applyFont="1" applyFill="1" applyBorder="1" applyAlignment="1" applyProtection="1">
      <alignment horizontal="center"/>
      <protection/>
    </xf>
    <xf numFmtId="200" fontId="89" fillId="34" borderId="0" xfId="42" applyNumberFormat="1" applyFont="1" applyFill="1" applyAlignment="1" applyProtection="1">
      <alignment/>
      <protection/>
    </xf>
    <xf numFmtId="203" fontId="89" fillId="34" borderId="0" xfId="42" applyNumberFormat="1" applyFont="1" applyFill="1" applyAlignment="1" applyProtection="1">
      <alignment/>
      <protection/>
    </xf>
    <xf numFmtId="0" fontId="41" fillId="36" borderId="0" xfId="53" applyFont="1" applyFill="1" applyBorder="1" applyAlignment="1" applyProtection="1">
      <alignment horizontal="left"/>
      <protection/>
    </xf>
    <xf numFmtId="0" fontId="42" fillId="36" borderId="0" xfId="0" applyFont="1" applyFill="1" applyBorder="1" applyAlignment="1">
      <alignment horizontal="left"/>
    </xf>
    <xf numFmtId="0" fontId="35" fillId="34" borderId="0" xfId="0" applyFont="1" applyFill="1" applyBorder="1" applyAlignment="1">
      <alignment horizontal="center"/>
    </xf>
    <xf numFmtId="0" fontId="35" fillId="34" borderId="0" xfId="0" applyFont="1" applyFill="1" applyBorder="1" applyAlignment="1">
      <alignment horizontal="left"/>
    </xf>
    <xf numFmtId="0" fontId="94" fillId="34" borderId="0" xfId="0" applyFont="1" applyFill="1" applyBorder="1" applyAlignment="1">
      <alignment horizontal="left"/>
    </xf>
    <xf numFmtId="0" fontId="2" fillId="37" borderId="15" xfId="0" applyFont="1" applyFill="1" applyBorder="1" applyAlignment="1" applyProtection="1">
      <alignment horizontal="justify" wrapText="1"/>
      <protection/>
    </xf>
    <xf numFmtId="0" fontId="2" fillId="37" borderId="16" xfId="0" applyFont="1" applyFill="1" applyBorder="1" applyAlignment="1" applyProtection="1">
      <alignment horizontal="justify" wrapText="1"/>
      <protection/>
    </xf>
    <xf numFmtId="0" fontId="88" fillId="37" borderId="0" xfId="0" applyFont="1" applyFill="1" applyAlignment="1" applyProtection="1">
      <alignment/>
      <protection/>
    </xf>
    <xf numFmtId="164" fontId="88" fillId="37" borderId="0" xfId="0" applyNumberFormat="1" applyFont="1" applyFill="1" applyAlignment="1" applyProtection="1">
      <alignment/>
      <protection/>
    </xf>
    <xf numFmtId="0" fontId="93" fillId="34" borderId="0" xfId="0" applyFont="1" applyFill="1" applyAlignment="1" applyProtection="1">
      <alignment horizontal="centerContinuous"/>
      <protection/>
    </xf>
    <xf numFmtId="10" fontId="89" fillId="34" borderId="0" xfId="0" applyNumberFormat="1" applyFont="1" applyFill="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9525</xdr:rowOff>
    </xdr:from>
    <xdr:to>
      <xdr:col>2</xdr:col>
      <xdr:colOff>628650</xdr:colOff>
      <xdr:row>3</xdr:row>
      <xdr:rowOff>0</xdr:rowOff>
    </xdr:to>
    <xdr:pic>
      <xdr:nvPicPr>
        <xdr:cNvPr id="1" name="Picture 37"/>
        <xdr:cNvPicPr preferRelativeResize="1">
          <a:picLocks noChangeAspect="1"/>
        </xdr:cNvPicPr>
      </xdr:nvPicPr>
      <xdr:blipFill>
        <a:blip r:embed="rId1"/>
        <a:stretch>
          <a:fillRect/>
        </a:stretch>
      </xdr:blipFill>
      <xdr:spPr>
        <a:xfrm>
          <a:off x="619125" y="9525"/>
          <a:ext cx="125730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L21"/>
  <sheetViews>
    <sheetView showGridLines="0" showRowColHeaders="0" zoomScalePageLayoutView="0" workbookViewId="0" topLeftCell="A1">
      <selection activeCell="N8" sqref="N8"/>
    </sheetView>
  </sheetViews>
  <sheetFormatPr defaultColWidth="9.140625" defaultRowHeight="12.75"/>
  <cols>
    <col min="1" max="1" width="9.140625" style="78" customWidth="1"/>
    <col min="2" max="2" width="9.57421875" style="78" customWidth="1"/>
    <col min="3" max="3" width="12.57421875" style="78" customWidth="1"/>
    <col min="4" max="4" width="3.8515625" style="78" customWidth="1"/>
    <col min="5" max="5" width="10.8515625" style="78" customWidth="1"/>
    <col min="6" max="6" width="12.28125" style="78" customWidth="1"/>
    <col min="7" max="7" width="2.421875" style="78" customWidth="1"/>
    <col min="8" max="8" width="10.140625" style="78" customWidth="1"/>
    <col min="9" max="9" width="8.57421875" style="78" customWidth="1"/>
    <col min="10" max="10" width="7.8515625" style="78" customWidth="1"/>
    <col min="11" max="16384" width="9.140625" style="78" customWidth="1"/>
  </cols>
  <sheetData>
    <row r="1" spans="2:9" ht="12.75">
      <c r="B1" s="80"/>
      <c r="C1" s="80"/>
      <c r="D1" s="80"/>
      <c r="E1" s="89"/>
      <c r="F1" s="89"/>
      <c r="G1" s="89"/>
      <c r="H1" s="80"/>
      <c r="I1" s="80"/>
    </row>
    <row r="2" spans="2:9" ht="15">
      <c r="B2" s="80"/>
      <c r="C2" s="80"/>
      <c r="D2" s="88" t="s">
        <v>58</v>
      </c>
      <c r="E2" s="80"/>
      <c r="F2" s="80"/>
      <c r="G2" s="80"/>
      <c r="H2" s="80"/>
      <c r="I2" s="80"/>
    </row>
    <row r="3" spans="2:9" ht="14.25">
      <c r="B3" s="81"/>
      <c r="C3" s="80"/>
      <c r="D3" s="122" t="str">
        <f>HYPERLINK("http://www.asx.com.au/","www.asx.com.au")</f>
        <v>www.asx.com.au</v>
      </c>
      <c r="E3" s="123"/>
      <c r="F3" s="123"/>
      <c r="G3" s="123"/>
      <c r="H3" s="80"/>
      <c r="I3" s="80"/>
    </row>
    <row r="4" spans="1:8" ht="14.25">
      <c r="A4" s="77"/>
      <c r="B4" s="92"/>
      <c r="D4" s="93"/>
      <c r="E4" s="93"/>
      <c r="F4" s="93"/>
      <c r="G4" s="93"/>
      <c r="H4" s="93"/>
    </row>
    <row r="5" spans="2:10" ht="12" customHeight="1">
      <c r="B5" s="91"/>
      <c r="C5" s="90"/>
      <c r="D5" s="90"/>
      <c r="E5" s="91"/>
      <c r="F5" s="90"/>
      <c r="G5" s="91"/>
      <c r="H5" s="90"/>
      <c r="I5" s="90"/>
      <c r="J5" s="90"/>
    </row>
    <row r="6" ht="12">
      <c r="L6" s="90"/>
    </row>
    <row r="8" spans="2:7" ht="12.75">
      <c r="B8" s="117" t="s">
        <v>48</v>
      </c>
      <c r="D8" s="79"/>
      <c r="G8" s="79"/>
    </row>
    <row r="10" ht="27.75" customHeight="1"/>
    <row r="12" ht="27.75" customHeight="1"/>
    <row r="14" spans="2:9" ht="12.75">
      <c r="B14" s="125"/>
      <c r="C14" s="125"/>
      <c r="H14" s="125"/>
      <c r="I14" s="125"/>
    </row>
    <row r="15" spans="2:3" ht="12.75">
      <c r="B15" s="124"/>
      <c r="C15" s="124"/>
    </row>
    <row r="16" spans="2:5" ht="22.5" customHeight="1">
      <c r="B16" s="126" t="s">
        <v>33</v>
      </c>
      <c r="C16" s="126"/>
      <c r="E16" s="79"/>
    </row>
    <row r="17" ht="12.75">
      <c r="B17" s="79"/>
    </row>
    <row r="18" ht="34.5" customHeight="1"/>
    <row r="19" spans="1:11" ht="113.25" customHeight="1">
      <c r="A19" s="127" t="s">
        <v>66</v>
      </c>
      <c r="B19" s="128"/>
      <c r="C19" s="128"/>
      <c r="D19" s="128"/>
      <c r="E19" s="128"/>
      <c r="F19" s="128"/>
      <c r="G19" s="128"/>
      <c r="H19" s="128"/>
      <c r="I19" s="128"/>
      <c r="J19" s="128"/>
      <c r="K19" s="128"/>
    </row>
    <row r="20" spans="5:8" ht="22.5" customHeight="1">
      <c r="E20" s="79"/>
      <c r="H20" s="79"/>
    </row>
    <row r="21" ht="12" customHeight="1">
      <c r="A21" s="94" t="s">
        <v>64</v>
      </c>
    </row>
    <row r="22" ht="22.5" customHeight="1"/>
    <row r="23" ht="12" customHeight="1"/>
    <row r="24" ht="14.25" customHeight="1"/>
    <row r="25" ht="12" customHeight="1"/>
    <row r="26" ht="12" customHeight="1"/>
    <row r="27" ht="12" customHeight="1"/>
    <row r="28" ht="12" customHeight="1"/>
    <row r="29" ht="12" customHeight="1"/>
    <row r="30" ht="12" customHeight="1"/>
  </sheetData>
  <sheetProtection password="EC8A" sheet="1" objects="1" scenarios="1"/>
  <mergeCells count="6">
    <mergeCell ref="D3:G3"/>
    <mergeCell ref="B15:C15"/>
    <mergeCell ref="B14:C14"/>
    <mergeCell ref="H14:I14"/>
    <mergeCell ref="B16:C16"/>
    <mergeCell ref="A19:K19"/>
  </mergeCells>
  <printOptions/>
  <pageMargins left="0.75" right="0.75" top="1" bottom="1" header="0.5" footer="0.5"/>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O40"/>
  <sheetViews>
    <sheetView showGridLines="0" showRowColHeaders="0" zoomScalePageLayoutView="0" workbookViewId="0" topLeftCell="A1">
      <selection activeCell="A2" sqref="A2"/>
    </sheetView>
  </sheetViews>
  <sheetFormatPr defaultColWidth="9.140625" defaultRowHeight="12.75"/>
  <cols>
    <col min="1" max="1" width="21.140625" style="32" customWidth="1"/>
    <col min="2" max="4" width="21.57421875" style="32" customWidth="1"/>
    <col min="5" max="5" width="28.140625" style="32" customWidth="1"/>
    <col min="6" max="6" width="13.8515625" style="32" customWidth="1"/>
    <col min="7" max="7" width="17.8515625" style="32" customWidth="1"/>
    <col min="8" max="8" width="6.28125" style="25" customWidth="1"/>
    <col min="9" max="9" width="19.8515625" style="25" customWidth="1"/>
    <col min="10" max="10" width="16.7109375" style="25" customWidth="1"/>
    <col min="11" max="11" width="15.421875" style="25" customWidth="1"/>
    <col min="12" max="12" width="9.140625" style="25" customWidth="1"/>
    <col min="13" max="13" width="17.421875" style="25" customWidth="1"/>
    <col min="14" max="15" width="9.140625" style="25" customWidth="1"/>
    <col min="16" max="16384" width="9.140625" style="32" customWidth="1"/>
  </cols>
  <sheetData>
    <row r="1" spans="1:15" s="31" customFormat="1" ht="19.5">
      <c r="A1" s="66" t="s">
        <v>44</v>
      </c>
      <c r="C1" s="60"/>
      <c r="D1" s="29"/>
      <c r="E1" s="29"/>
      <c r="F1" s="29"/>
      <c r="G1" s="30"/>
      <c r="H1" s="53" t="s">
        <v>0</v>
      </c>
      <c r="I1" s="53"/>
      <c r="J1" s="53"/>
      <c r="K1" s="53"/>
      <c r="L1" s="53"/>
      <c r="M1" s="53"/>
      <c r="N1" s="56"/>
      <c r="O1" s="56"/>
    </row>
    <row r="3" spans="1:8" ht="9.75">
      <c r="A3" s="33"/>
      <c r="B3" s="33"/>
      <c r="H3" s="25" t="s">
        <v>1</v>
      </c>
    </row>
    <row r="4" spans="1:13" ht="10.5">
      <c r="A4" s="51" t="s">
        <v>45</v>
      </c>
      <c r="B4" s="36"/>
      <c r="C4" s="36"/>
      <c r="D4" s="36"/>
      <c r="E4" s="28"/>
      <c r="H4" s="25" t="s">
        <v>2</v>
      </c>
      <c r="I4" s="25" t="s">
        <v>3</v>
      </c>
      <c r="J4" s="54">
        <v>1000000</v>
      </c>
      <c r="L4" s="25" t="s">
        <v>3</v>
      </c>
      <c r="M4" s="54">
        <v>1000000</v>
      </c>
    </row>
    <row r="5" spans="1:13" ht="9.75">
      <c r="A5" s="61"/>
      <c r="B5" s="36"/>
      <c r="C5" s="36"/>
      <c r="D5" s="36"/>
      <c r="E5" s="28"/>
      <c r="J5" s="54"/>
      <c r="M5" s="54"/>
    </row>
    <row r="6" spans="1:13" ht="10.5">
      <c r="A6" s="70"/>
      <c r="B6" s="27" t="s">
        <v>18</v>
      </c>
      <c r="C6" s="27" t="s">
        <v>19</v>
      </c>
      <c r="D6" s="27" t="s">
        <v>20</v>
      </c>
      <c r="I6" s="25" t="s">
        <v>4</v>
      </c>
      <c r="J6" s="26">
        <f>(100-C7)/100</f>
        <v>0.06090000000000004</v>
      </c>
      <c r="L6" s="25" t="s">
        <v>4</v>
      </c>
      <c r="M6" s="26">
        <f>(100-B7)/100</f>
        <v>0.06379999999999995</v>
      </c>
    </row>
    <row r="7" spans="1:13" ht="10.5">
      <c r="A7" s="57" t="s">
        <v>5</v>
      </c>
      <c r="B7" s="23">
        <v>93.62</v>
      </c>
      <c r="C7" s="23">
        <v>93.91</v>
      </c>
      <c r="I7" s="25" t="s">
        <v>6</v>
      </c>
      <c r="J7" s="25">
        <v>90</v>
      </c>
      <c r="L7" s="25" t="s">
        <v>6</v>
      </c>
      <c r="M7" s="25">
        <v>90</v>
      </c>
    </row>
    <row r="8" spans="1:13" ht="10.5">
      <c r="A8" s="57" t="s">
        <v>7</v>
      </c>
      <c r="B8" s="24">
        <v>10</v>
      </c>
      <c r="C8" s="39">
        <f>B8</f>
        <v>10</v>
      </c>
      <c r="I8" s="25" t="s">
        <v>8</v>
      </c>
      <c r="J8" s="25">
        <v>365</v>
      </c>
      <c r="L8" s="25" t="s">
        <v>8</v>
      </c>
      <c r="M8" s="25">
        <v>365</v>
      </c>
    </row>
    <row r="9" spans="1:7" ht="10.5">
      <c r="A9" s="58"/>
      <c r="B9" s="65"/>
      <c r="C9" s="62"/>
      <c r="G9" s="40"/>
    </row>
    <row r="10" spans="1:4" ht="10.5">
      <c r="A10" s="57" t="s">
        <v>9</v>
      </c>
      <c r="B10" s="41">
        <f>M6</f>
        <v>0.06379999999999995</v>
      </c>
      <c r="C10" s="41">
        <f>J6</f>
        <v>0.06090000000000004</v>
      </c>
      <c r="D10" s="42"/>
    </row>
    <row r="11" spans="1:8" ht="10.5" thickBot="1">
      <c r="A11" s="57" t="s">
        <v>10</v>
      </c>
      <c r="B11" s="43">
        <f>ROUND(M4/(1+M6*M7/M8),2)*B8</f>
        <v>9845121.4</v>
      </c>
      <c r="C11" s="43">
        <f>ROUND(J4/(1+J6*J7/J8),2)*C8</f>
        <v>9852057.2</v>
      </c>
      <c r="D11" s="64">
        <f>B11-C11</f>
        <v>-6935.799999998882</v>
      </c>
      <c r="H11" s="25" t="s">
        <v>11</v>
      </c>
    </row>
    <row r="12" spans="1:13" ht="10.5" thickTop="1">
      <c r="A12" s="69"/>
      <c r="E12" s="45"/>
      <c r="H12" s="25" t="s">
        <v>2</v>
      </c>
      <c r="I12" s="25" t="s">
        <v>3</v>
      </c>
      <c r="J12" s="54">
        <v>1000000</v>
      </c>
      <c r="L12" s="25" t="s">
        <v>3</v>
      </c>
      <c r="M12" s="54">
        <v>1000000</v>
      </c>
    </row>
    <row r="13" spans="1:13" ht="9.75">
      <c r="A13" s="40"/>
      <c r="B13" s="46"/>
      <c r="C13" s="46"/>
      <c r="D13" s="47"/>
      <c r="J13" s="54"/>
      <c r="M13" s="54"/>
    </row>
    <row r="14" spans="1:13" ht="9.75">
      <c r="A14" s="40"/>
      <c r="B14" s="46"/>
      <c r="C14" s="46"/>
      <c r="D14" s="47"/>
      <c r="I14" s="25" t="s">
        <v>4</v>
      </c>
      <c r="J14" s="26">
        <f>(100-B18)/100</f>
        <v>0.07900000000000006</v>
      </c>
      <c r="L14" s="25" t="s">
        <v>4</v>
      </c>
      <c r="M14" s="26">
        <f>(100-B18+0.01)/100</f>
        <v>0.07910000000000006</v>
      </c>
    </row>
    <row r="15" spans="9:13" ht="9.75">
      <c r="I15" s="25" t="s">
        <v>6</v>
      </c>
      <c r="J15" s="25">
        <v>90</v>
      </c>
      <c r="L15" s="25" t="s">
        <v>6</v>
      </c>
      <c r="M15" s="25">
        <v>90</v>
      </c>
    </row>
    <row r="16" spans="1:13" ht="10.5">
      <c r="A16" s="51" t="s">
        <v>46</v>
      </c>
      <c r="B16" s="61"/>
      <c r="C16" s="61"/>
      <c r="D16" s="61"/>
      <c r="F16" s="32" t="s">
        <v>12</v>
      </c>
      <c r="I16" s="25" t="s">
        <v>8</v>
      </c>
      <c r="J16" s="25">
        <v>365</v>
      </c>
      <c r="L16" s="25" t="s">
        <v>8</v>
      </c>
      <c r="M16" s="25">
        <v>365</v>
      </c>
    </row>
    <row r="17" spans="1:13" ht="10.5">
      <c r="A17" s="71"/>
      <c r="B17" s="38"/>
      <c r="C17" s="38"/>
      <c r="D17" s="38" t="s">
        <v>20</v>
      </c>
      <c r="F17" s="32" t="s">
        <v>12</v>
      </c>
      <c r="I17" s="54" t="s">
        <v>13</v>
      </c>
      <c r="J17" s="54">
        <f>ROUND(J12/(1+J14*J15/J16),2)</f>
        <v>980892.75</v>
      </c>
      <c r="M17" s="54">
        <f>ROUND(M12/(1+M14*M15/M16),2)</f>
        <v>980869.02</v>
      </c>
    </row>
    <row r="18" spans="1:9" ht="10.5">
      <c r="A18" s="57" t="s">
        <v>14</v>
      </c>
      <c r="B18" s="23">
        <v>92.1</v>
      </c>
      <c r="C18" s="48">
        <f>B18</f>
        <v>92.1</v>
      </c>
      <c r="F18" s="32" t="s">
        <v>12</v>
      </c>
      <c r="I18" s="54" t="s">
        <v>12</v>
      </c>
    </row>
    <row r="19" spans="1:10" ht="10.5">
      <c r="A19" s="57" t="s">
        <v>15</v>
      </c>
      <c r="B19" s="23">
        <v>0.8</v>
      </c>
      <c r="C19" s="23">
        <v>0.9</v>
      </c>
      <c r="D19" s="49"/>
      <c r="G19" s="40"/>
      <c r="I19" s="25" t="s">
        <v>16</v>
      </c>
      <c r="J19" s="55">
        <f>J17-M17</f>
        <v>23.729999999981374</v>
      </c>
    </row>
    <row r="20" spans="1:4" ht="10.5">
      <c r="A20" s="59" t="s">
        <v>7</v>
      </c>
      <c r="B20" s="24">
        <v>51</v>
      </c>
      <c r="C20" s="39">
        <f>B20</f>
        <v>51</v>
      </c>
      <c r="D20" s="49"/>
    </row>
    <row r="21" spans="1:4" ht="10.5" thickBot="1">
      <c r="A21" s="57" t="s">
        <v>17</v>
      </c>
      <c r="B21" s="43">
        <f>B27*100*B20</f>
        <v>96818.40000000001</v>
      </c>
      <c r="C21" s="43">
        <f>C27*100*C20</f>
        <v>108920.7</v>
      </c>
      <c r="D21" s="52">
        <f>B21-C21</f>
        <v>-12102.299999999988</v>
      </c>
    </row>
    <row r="22" ht="10.5" thickTop="1"/>
    <row r="23" spans="2:4" ht="9.75">
      <c r="B23" s="82"/>
      <c r="C23" s="82" t="s">
        <v>12</v>
      </c>
      <c r="D23" s="82"/>
    </row>
    <row r="24" spans="2:11" ht="9.75">
      <c r="B24" s="82"/>
      <c r="C24" s="83"/>
      <c r="D24" s="82"/>
      <c r="H24" s="54"/>
      <c r="K24" s="54"/>
    </row>
    <row r="25" spans="2:11" ht="9.75">
      <c r="B25" s="82"/>
      <c r="C25" s="82"/>
      <c r="D25" s="82"/>
      <c r="H25" s="54"/>
      <c r="K25" s="54"/>
    </row>
    <row r="26" spans="2:11" ht="9.75">
      <c r="B26" s="84">
        <f>ROUND((J19*B19),5)</f>
        <v>18.984</v>
      </c>
      <c r="C26" s="84">
        <f>ROUND((J19*C19),5)</f>
        <v>21.357</v>
      </c>
      <c r="D26" s="25"/>
      <c r="H26" s="54"/>
      <c r="K26" s="54"/>
    </row>
    <row r="27" spans="2:11" ht="9.75">
      <c r="B27" s="25">
        <f>IF(B26&gt;=0.00005,ROUNDUP(B26,4),ROUND(B26,4))</f>
        <v>18.984</v>
      </c>
      <c r="C27" s="25">
        <f>IF(C26&gt;=0.00005,ROUNDUP(C26,4),ROUND(C26,4))</f>
        <v>21.357</v>
      </c>
      <c r="D27" s="25"/>
      <c r="H27" s="54"/>
      <c r="K27" s="54"/>
    </row>
    <row r="28" spans="2:11" ht="9.75">
      <c r="B28" s="85">
        <f>B27*100*B20</f>
        <v>96818.40000000001</v>
      </c>
      <c r="C28" s="86">
        <f>C27*100*C20</f>
        <v>108920.7</v>
      </c>
      <c r="D28" s="87">
        <f>B28-C28</f>
        <v>-12102.299999999988</v>
      </c>
      <c r="H28" s="54"/>
      <c r="K28" s="54"/>
    </row>
    <row r="29" spans="2:11" ht="9.75">
      <c r="B29" s="82"/>
      <c r="C29" s="82"/>
      <c r="D29" s="82"/>
      <c r="H29" s="54"/>
      <c r="K29" s="54"/>
    </row>
    <row r="30" spans="2:11" ht="9.75">
      <c r="B30" s="82"/>
      <c r="C30" s="82"/>
      <c r="D30" s="82"/>
      <c r="H30" s="54"/>
      <c r="K30" s="54"/>
    </row>
    <row r="31" spans="1:11" ht="9.75">
      <c r="A31" s="63"/>
      <c r="H31" s="54"/>
      <c r="K31" s="54"/>
    </row>
    <row r="32" spans="8:11" ht="9.75">
      <c r="H32" s="54"/>
      <c r="K32" s="54"/>
    </row>
    <row r="33" spans="8:11" ht="9.75">
      <c r="H33" s="54"/>
      <c r="K33" s="54"/>
    </row>
    <row r="34" spans="8:11" ht="9.75">
      <c r="H34" s="54"/>
      <c r="K34" s="54"/>
    </row>
    <row r="35" spans="8:11" ht="9.75">
      <c r="H35" s="54"/>
      <c r="K35" s="54"/>
    </row>
    <row r="36" spans="8:11" ht="9.75">
      <c r="H36" s="54"/>
      <c r="K36" s="54"/>
    </row>
    <row r="37" spans="8:11" ht="9.75">
      <c r="H37" s="54"/>
      <c r="K37" s="54"/>
    </row>
    <row r="38" spans="8:11" ht="9.75">
      <c r="H38" s="54"/>
      <c r="K38" s="54"/>
    </row>
    <row r="39" spans="8:11" ht="9.75">
      <c r="H39" s="54"/>
      <c r="K39" s="54"/>
    </row>
    <row r="40" spans="1:11" ht="9.75">
      <c r="A40" s="63"/>
      <c r="H40" s="54"/>
      <c r="K40" s="54"/>
    </row>
  </sheetData>
  <sheetProtection password="EC8A" sheet="1" objects="1" scenarios="1"/>
  <printOptions/>
  <pageMargins left="0.75" right="0.75" top="1" bottom="1" header="0.5" footer="0.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3"/>
  <dimension ref="A1:IV39"/>
  <sheetViews>
    <sheetView showRowColHeaders="0" tabSelected="1" zoomScalePageLayoutView="0" workbookViewId="0" topLeftCell="A1">
      <selection activeCell="H12" sqref="H12"/>
    </sheetView>
  </sheetViews>
  <sheetFormatPr defaultColWidth="28.140625" defaultRowHeight="12.75"/>
  <cols>
    <col min="1" max="1" width="23.7109375" style="44" customWidth="1"/>
    <col min="2" max="2" width="1.8515625" style="44" customWidth="1"/>
    <col min="3" max="5" width="23.57421875" style="44" customWidth="1"/>
    <col min="6" max="6" width="28.140625" style="32" customWidth="1"/>
    <col min="7" max="7" width="13.8515625" style="32" customWidth="1"/>
    <col min="8" max="8" width="17.8515625" style="32" customWidth="1"/>
    <col min="9" max="9" width="6.28125" style="32" customWidth="1"/>
    <col min="10" max="10" width="19.8515625" style="32" customWidth="1"/>
    <col min="11" max="11" width="16.7109375" style="32" customWidth="1"/>
    <col min="12" max="12" width="15.421875" style="32" customWidth="1"/>
    <col min="13" max="13" width="12.421875" style="32" customWidth="1"/>
    <col min="14" max="14" width="17.421875" style="32" customWidth="1"/>
    <col min="15" max="15" width="9.140625" style="32" customWidth="1"/>
    <col min="16" max="16" width="28.140625" style="32" customWidth="1"/>
    <col min="17" max="17" width="13.8515625" style="32" customWidth="1"/>
    <col min="18" max="18" width="17.8515625" style="32" customWidth="1"/>
    <col min="19" max="19" width="6.28125" style="32" customWidth="1"/>
    <col min="20" max="20" width="19.8515625" style="32" customWidth="1"/>
    <col min="21" max="21" width="16.7109375" style="32" customWidth="1"/>
    <col min="22" max="22" width="15.421875" style="32" customWidth="1"/>
    <col min="23" max="23" width="9.140625" style="32" customWidth="1"/>
    <col min="24" max="24" width="17.421875" style="32" customWidth="1"/>
    <col min="25" max="25" width="9.140625" style="32" customWidth="1"/>
    <col min="26" max="26" width="28.140625" style="32" customWidth="1"/>
    <col min="27" max="27" width="13.8515625" style="32" customWidth="1"/>
    <col min="28" max="28" width="17.8515625" style="32" customWidth="1"/>
    <col min="29" max="29" width="6.28125" style="32" customWidth="1"/>
    <col min="30" max="30" width="19.8515625" style="32" customWidth="1"/>
    <col min="31" max="31" width="16.7109375" style="32" customWidth="1"/>
    <col min="32" max="32" width="15.421875" style="32" customWidth="1"/>
    <col min="33" max="33" width="9.140625" style="32" customWidth="1"/>
    <col min="34" max="34" width="17.421875" style="32" customWidth="1"/>
    <col min="35" max="35" width="9.140625" style="32" customWidth="1"/>
    <col min="36" max="36" width="28.140625" style="32" customWidth="1"/>
    <col min="37" max="37" width="13.8515625" style="32" customWidth="1"/>
    <col min="38" max="38" width="17.8515625" style="32" customWidth="1"/>
    <col min="39" max="39" width="6.28125" style="32" customWidth="1"/>
    <col min="40" max="40" width="19.8515625" style="32" customWidth="1"/>
    <col min="41" max="41" width="16.7109375" style="32" customWidth="1"/>
    <col min="42" max="42" width="15.421875" style="32" customWidth="1"/>
    <col min="43" max="43" width="9.140625" style="32" customWidth="1"/>
    <col min="44" max="44" width="17.421875" style="32" customWidth="1"/>
    <col min="45" max="45" width="9.140625" style="32" customWidth="1"/>
    <col min="46" max="46" width="28.140625" style="32" customWidth="1"/>
    <col min="47" max="47" width="13.8515625" style="32" customWidth="1"/>
    <col min="48" max="48" width="17.8515625" style="32" customWidth="1"/>
    <col min="49" max="49" width="6.28125" style="32" customWidth="1"/>
    <col min="50" max="50" width="19.8515625" style="32" customWidth="1"/>
    <col min="51" max="51" width="16.7109375" style="32" customWidth="1"/>
    <col min="52" max="52" width="15.421875" style="32" customWidth="1"/>
    <col min="53" max="53" width="9.140625" style="32" customWidth="1"/>
    <col min="54" max="54" width="17.421875" style="32" customWidth="1"/>
    <col min="55" max="55" width="9.140625" style="32" customWidth="1"/>
    <col min="56" max="56" width="28.140625" style="32" customWidth="1"/>
    <col min="57" max="57" width="13.8515625" style="32" customWidth="1"/>
    <col min="58" max="58" width="17.8515625" style="32" customWidth="1"/>
    <col min="59" max="59" width="6.28125" style="32" customWidth="1"/>
    <col min="60" max="60" width="19.8515625" style="32" customWidth="1"/>
    <col min="61" max="61" width="16.7109375" style="32" customWidth="1"/>
    <col min="62" max="62" width="15.421875" style="32" customWidth="1"/>
    <col min="63" max="63" width="9.140625" style="32" customWidth="1"/>
    <col min="64" max="64" width="17.421875" style="32" customWidth="1"/>
    <col min="65" max="65" width="9.140625" style="32" customWidth="1"/>
    <col min="66" max="66" width="28.140625" style="32" customWidth="1"/>
    <col min="67" max="67" width="13.8515625" style="32" customWidth="1"/>
    <col min="68" max="68" width="17.8515625" style="32" customWidth="1"/>
    <col min="69" max="69" width="6.28125" style="32" customWidth="1"/>
    <col min="70" max="70" width="19.8515625" style="32" customWidth="1"/>
    <col min="71" max="71" width="16.7109375" style="32" customWidth="1"/>
    <col min="72" max="72" width="15.421875" style="32" customWidth="1"/>
    <col min="73" max="73" width="9.140625" style="32" customWidth="1"/>
    <col min="74" max="74" width="17.421875" style="32" customWidth="1"/>
    <col min="75" max="75" width="9.140625" style="32" customWidth="1"/>
    <col min="76" max="76" width="28.140625" style="32" customWidth="1"/>
    <col min="77" max="77" width="13.8515625" style="32" customWidth="1"/>
    <col min="78" max="78" width="17.8515625" style="32" customWidth="1"/>
    <col min="79" max="79" width="6.28125" style="32" customWidth="1"/>
    <col min="80" max="80" width="19.8515625" style="32" customWidth="1"/>
    <col min="81" max="81" width="16.7109375" style="32" customWidth="1"/>
    <col min="82" max="82" width="15.421875" style="32" customWidth="1"/>
    <col min="83" max="83" width="9.140625" style="32" customWidth="1"/>
    <col min="84" max="84" width="17.421875" style="32" customWidth="1"/>
    <col min="85" max="85" width="9.140625" style="32" customWidth="1"/>
    <col min="86" max="86" width="28.140625" style="32" customWidth="1"/>
    <col min="87" max="87" width="13.8515625" style="32" customWidth="1"/>
    <col min="88" max="88" width="17.8515625" style="32" customWidth="1"/>
    <col min="89" max="89" width="6.28125" style="32" customWidth="1"/>
    <col min="90" max="90" width="19.8515625" style="32" customWidth="1"/>
    <col min="91" max="91" width="16.7109375" style="32" customWidth="1"/>
    <col min="92" max="92" width="15.421875" style="32" customWidth="1"/>
    <col min="93" max="93" width="9.140625" style="32" customWidth="1"/>
    <col min="94" max="94" width="17.421875" style="32" customWidth="1"/>
    <col min="95" max="95" width="9.140625" style="32" customWidth="1"/>
    <col min="96" max="96" width="28.140625" style="32" customWidth="1"/>
    <col min="97" max="97" width="13.8515625" style="32" customWidth="1"/>
    <col min="98" max="98" width="17.8515625" style="32" customWidth="1"/>
    <col min="99" max="99" width="6.28125" style="32" customWidth="1"/>
    <col min="100" max="100" width="19.8515625" style="32" customWidth="1"/>
    <col min="101" max="101" width="16.7109375" style="32" customWidth="1"/>
    <col min="102" max="102" width="15.421875" style="32" customWidth="1"/>
    <col min="103" max="103" width="9.140625" style="32" customWidth="1"/>
    <col min="104" max="104" width="17.421875" style="32" customWidth="1"/>
    <col min="105" max="105" width="9.140625" style="32" customWidth="1"/>
    <col min="106" max="106" width="28.140625" style="32" customWidth="1"/>
    <col min="107" max="107" width="13.8515625" style="32" customWidth="1"/>
    <col min="108" max="108" width="17.8515625" style="32" customWidth="1"/>
    <col min="109" max="109" width="6.28125" style="32" customWidth="1"/>
    <col min="110" max="110" width="19.8515625" style="32" customWidth="1"/>
    <col min="111" max="111" width="16.7109375" style="32" customWidth="1"/>
    <col min="112" max="112" width="15.421875" style="32" customWidth="1"/>
    <col min="113" max="113" width="9.140625" style="32" customWidth="1"/>
    <col min="114" max="114" width="17.421875" style="32" customWidth="1"/>
    <col min="115" max="115" width="9.140625" style="32" customWidth="1"/>
    <col min="116" max="116" width="28.140625" style="32" customWidth="1"/>
    <col min="117" max="117" width="13.8515625" style="32" customWidth="1"/>
    <col min="118" max="118" width="17.8515625" style="32" customWidth="1"/>
    <col min="119" max="119" width="6.28125" style="32" customWidth="1"/>
    <col min="120" max="120" width="19.8515625" style="32" customWidth="1"/>
    <col min="121" max="121" width="16.7109375" style="32" customWidth="1"/>
    <col min="122" max="122" width="15.421875" style="32" customWidth="1"/>
    <col min="123" max="123" width="9.140625" style="32" customWidth="1"/>
    <col min="124" max="124" width="17.421875" style="32" customWidth="1"/>
    <col min="125" max="125" width="9.140625" style="32" customWidth="1"/>
    <col min="126" max="126" width="28.140625" style="32" customWidth="1"/>
    <col min="127" max="127" width="13.8515625" style="32" customWidth="1"/>
    <col min="128" max="128" width="17.8515625" style="32" customWidth="1"/>
    <col min="129" max="129" width="6.28125" style="32" customWidth="1"/>
    <col min="130" max="130" width="19.8515625" style="32" customWidth="1"/>
    <col min="131" max="131" width="16.7109375" style="32" customWidth="1"/>
    <col min="132" max="132" width="15.421875" style="32" customWidth="1"/>
    <col min="133" max="133" width="9.140625" style="32" customWidth="1"/>
    <col min="134" max="134" width="17.421875" style="32" customWidth="1"/>
    <col min="135" max="135" width="9.140625" style="32" customWidth="1"/>
    <col min="136" max="136" width="28.140625" style="32" customWidth="1"/>
    <col min="137" max="137" width="13.8515625" style="32" customWidth="1"/>
    <col min="138" max="138" width="17.8515625" style="32" customWidth="1"/>
    <col min="139" max="139" width="6.28125" style="32" customWidth="1"/>
    <col min="140" max="140" width="19.8515625" style="32" customWidth="1"/>
    <col min="141" max="141" width="16.7109375" style="32" customWidth="1"/>
    <col min="142" max="142" width="15.421875" style="32" customWidth="1"/>
    <col min="143" max="143" width="9.140625" style="32" customWidth="1"/>
    <col min="144" max="144" width="17.421875" style="32" customWidth="1"/>
    <col min="145" max="145" width="9.140625" style="32" customWidth="1"/>
    <col min="146" max="146" width="28.140625" style="32" customWidth="1"/>
    <col min="147" max="147" width="13.8515625" style="32" customWidth="1"/>
    <col min="148" max="148" width="17.8515625" style="32" customWidth="1"/>
    <col min="149" max="149" width="6.28125" style="32" customWidth="1"/>
    <col min="150" max="150" width="19.8515625" style="32" customWidth="1"/>
    <col min="151" max="151" width="16.7109375" style="32" customWidth="1"/>
    <col min="152" max="152" width="15.421875" style="32" customWidth="1"/>
    <col min="153" max="153" width="9.140625" style="32" customWidth="1"/>
    <col min="154" max="154" width="17.421875" style="32" customWidth="1"/>
    <col min="155" max="155" width="9.140625" style="32" customWidth="1"/>
    <col min="156" max="156" width="28.140625" style="32" customWidth="1"/>
    <col min="157" max="157" width="13.8515625" style="32" customWidth="1"/>
    <col min="158" max="158" width="17.8515625" style="32" customWidth="1"/>
    <col min="159" max="159" width="6.28125" style="32" customWidth="1"/>
    <col min="160" max="160" width="19.8515625" style="32" customWidth="1"/>
    <col min="161" max="161" width="16.7109375" style="32" customWidth="1"/>
    <col min="162" max="162" width="15.421875" style="32" customWidth="1"/>
    <col min="163" max="163" width="9.140625" style="32" customWidth="1"/>
    <col min="164" max="164" width="17.421875" style="32" customWidth="1"/>
    <col min="165" max="165" width="9.140625" style="32" customWidth="1"/>
    <col min="166" max="166" width="28.140625" style="32" customWidth="1"/>
    <col min="167" max="167" width="13.8515625" style="32" customWidth="1"/>
    <col min="168" max="168" width="17.8515625" style="32" customWidth="1"/>
    <col min="169" max="169" width="6.28125" style="32" customWidth="1"/>
    <col min="170" max="170" width="19.8515625" style="32" customWidth="1"/>
    <col min="171" max="171" width="16.7109375" style="32" customWidth="1"/>
    <col min="172" max="172" width="15.421875" style="32" customWidth="1"/>
    <col min="173" max="173" width="9.140625" style="32" customWidth="1"/>
    <col min="174" max="174" width="17.421875" style="32" customWidth="1"/>
    <col min="175" max="175" width="9.140625" style="32" customWidth="1"/>
    <col min="176" max="176" width="28.140625" style="32" customWidth="1"/>
    <col min="177" max="177" width="13.8515625" style="32" customWidth="1"/>
    <col min="178" max="178" width="17.8515625" style="32" customWidth="1"/>
    <col min="179" max="179" width="6.28125" style="32" customWidth="1"/>
    <col min="180" max="180" width="19.8515625" style="32" customWidth="1"/>
    <col min="181" max="181" width="16.7109375" style="32" customWidth="1"/>
    <col min="182" max="182" width="15.421875" style="32" customWidth="1"/>
    <col min="183" max="183" width="9.140625" style="32" customWidth="1"/>
    <col min="184" max="184" width="17.421875" style="32" customWidth="1"/>
    <col min="185" max="185" width="9.140625" style="32" customWidth="1"/>
    <col min="186" max="186" width="28.140625" style="32" customWidth="1"/>
    <col min="187" max="187" width="13.8515625" style="32" customWidth="1"/>
    <col min="188" max="188" width="17.8515625" style="32" customWidth="1"/>
    <col min="189" max="189" width="6.28125" style="32" customWidth="1"/>
    <col min="190" max="190" width="19.8515625" style="32" customWidth="1"/>
    <col min="191" max="191" width="16.7109375" style="32" customWidth="1"/>
    <col min="192" max="192" width="15.421875" style="32" customWidth="1"/>
    <col min="193" max="193" width="9.140625" style="32" customWidth="1"/>
    <col min="194" max="194" width="17.421875" style="32" customWidth="1"/>
    <col min="195" max="195" width="9.140625" style="32" customWidth="1"/>
    <col min="196" max="196" width="28.140625" style="32" customWidth="1"/>
    <col min="197" max="197" width="13.8515625" style="32" customWidth="1"/>
    <col min="198" max="198" width="17.8515625" style="32" customWidth="1"/>
    <col min="199" max="199" width="6.28125" style="32" customWidth="1"/>
    <col min="200" max="200" width="19.8515625" style="32" customWidth="1"/>
    <col min="201" max="201" width="16.7109375" style="32" customWidth="1"/>
    <col min="202" max="202" width="15.421875" style="32" customWidth="1"/>
    <col min="203" max="203" width="9.140625" style="32" customWidth="1"/>
    <col min="204" max="204" width="17.421875" style="32" customWidth="1"/>
    <col min="205" max="205" width="9.140625" style="32" customWidth="1"/>
    <col min="206" max="206" width="28.140625" style="32" customWidth="1"/>
    <col min="207" max="207" width="13.8515625" style="32" customWidth="1"/>
    <col min="208" max="208" width="17.8515625" style="32" customWidth="1"/>
    <col min="209" max="209" width="6.28125" style="32" customWidth="1"/>
    <col min="210" max="210" width="19.8515625" style="32" customWidth="1"/>
    <col min="211" max="211" width="16.7109375" style="32" customWidth="1"/>
    <col min="212" max="212" width="15.421875" style="32" customWidth="1"/>
    <col min="213" max="213" width="9.140625" style="32" customWidth="1"/>
    <col min="214" max="214" width="17.421875" style="32" customWidth="1"/>
    <col min="215" max="215" width="9.140625" style="32" customWidth="1"/>
    <col min="216" max="216" width="28.140625" style="32" customWidth="1"/>
    <col min="217" max="217" width="13.8515625" style="32" customWidth="1"/>
    <col min="218" max="218" width="17.8515625" style="32" customWidth="1"/>
    <col min="219" max="219" width="6.28125" style="32" customWidth="1"/>
    <col min="220" max="220" width="19.8515625" style="32" customWidth="1"/>
    <col min="221" max="221" width="16.7109375" style="32" customWidth="1"/>
    <col min="222" max="222" width="15.421875" style="32" customWidth="1"/>
    <col min="223" max="223" width="9.140625" style="32" customWidth="1"/>
    <col min="224" max="224" width="17.421875" style="32" customWidth="1"/>
    <col min="225" max="225" width="9.140625" style="32" customWidth="1"/>
    <col min="226" max="226" width="28.140625" style="32" customWidth="1"/>
    <col min="227" max="227" width="13.8515625" style="32" customWidth="1"/>
    <col min="228" max="228" width="17.8515625" style="32" customWidth="1"/>
    <col min="229" max="229" width="6.28125" style="32" customWidth="1"/>
    <col min="230" max="230" width="19.8515625" style="32" customWidth="1"/>
    <col min="231" max="231" width="16.7109375" style="32" customWidth="1"/>
    <col min="232" max="232" width="15.421875" style="32" customWidth="1"/>
    <col min="233" max="233" width="9.140625" style="32" customWidth="1"/>
    <col min="234" max="234" width="17.421875" style="32" customWidth="1"/>
    <col min="235" max="235" width="9.140625" style="32" customWidth="1"/>
    <col min="236" max="236" width="28.140625" style="32" customWidth="1"/>
    <col min="237" max="237" width="13.8515625" style="32" customWidth="1"/>
    <col min="238" max="238" width="17.8515625" style="32" customWidth="1"/>
    <col min="239" max="239" width="6.28125" style="32" customWidth="1"/>
    <col min="240" max="240" width="19.8515625" style="32" customWidth="1"/>
    <col min="241" max="241" width="16.7109375" style="32" customWidth="1"/>
    <col min="242" max="242" width="15.421875" style="32" customWidth="1"/>
    <col min="243" max="243" width="9.140625" style="32" customWidth="1"/>
    <col min="244" max="244" width="17.421875" style="32" customWidth="1"/>
    <col min="245" max="245" width="9.140625" style="32" customWidth="1"/>
    <col min="246" max="246" width="28.140625" style="32" customWidth="1"/>
    <col min="247" max="247" width="13.8515625" style="32" customWidth="1"/>
    <col min="248" max="248" width="17.8515625" style="32" customWidth="1"/>
    <col min="249" max="249" width="6.28125" style="32" customWidth="1"/>
    <col min="250" max="250" width="19.8515625" style="32" customWidth="1"/>
    <col min="251" max="251" width="16.7109375" style="32" customWidth="1"/>
    <col min="252" max="252" width="15.421875" style="32" customWidth="1"/>
    <col min="253" max="253" width="9.140625" style="32" customWidth="1"/>
    <col min="254" max="254" width="17.421875" style="32" customWidth="1"/>
    <col min="255" max="255" width="9.140625" style="32" customWidth="1"/>
    <col min="256" max="16384" width="28.140625" style="32" customWidth="1"/>
  </cols>
  <sheetData>
    <row r="1" spans="1:256" ht="19.5">
      <c r="A1" s="66" t="s">
        <v>57</v>
      </c>
      <c r="B1" s="28"/>
      <c r="C1" s="28"/>
      <c r="D1" s="28"/>
      <c r="E1" s="28"/>
      <c r="F1" s="115"/>
      <c r="G1" s="114"/>
      <c r="H1" s="112"/>
      <c r="I1" s="112"/>
      <c r="J1" s="112"/>
      <c r="K1" s="112"/>
      <c r="L1" s="112"/>
      <c r="M1" s="112"/>
      <c r="N1" s="112"/>
      <c r="O1" s="113"/>
      <c r="P1" s="114"/>
      <c r="Q1" s="114"/>
      <c r="R1" s="30"/>
      <c r="S1" s="30"/>
      <c r="T1" s="30"/>
      <c r="U1" s="30"/>
      <c r="V1" s="30"/>
      <c r="W1" s="30"/>
      <c r="X1" s="30"/>
      <c r="Y1" s="31"/>
      <c r="Z1" s="29"/>
      <c r="AA1" s="29"/>
      <c r="AB1" s="30"/>
      <c r="AC1" s="30"/>
      <c r="AD1" s="30"/>
      <c r="AE1" s="30"/>
      <c r="AF1" s="30"/>
      <c r="AG1" s="30"/>
      <c r="AH1" s="30"/>
      <c r="AI1" s="31"/>
      <c r="AJ1" s="29"/>
      <c r="AK1" s="29"/>
      <c r="AL1" s="30"/>
      <c r="AM1" s="30"/>
      <c r="AN1" s="30"/>
      <c r="AO1" s="30"/>
      <c r="AP1" s="30"/>
      <c r="AQ1" s="30"/>
      <c r="AR1" s="30"/>
      <c r="AS1" s="31"/>
      <c r="AT1" s="29"/>
      <c r="AU1" s="29"/>
      <c r="AV1" s="30"/>
      <c r="AW1" s="30"/>
      <c r="AX1" s="30"/>
      <c r="AY1" s="30"/>
      <c r="AZ1" s="30"/>
      <c r="BA1" s="30"/>
      <c r="BB1" s="30"/>
      <c r="BC1" s="31"/>
      <c r="BD1" s="29"/>
      <c r="BE1" s="29"/>
      <c r="BF1" s="30"/>
      <c r="BG1" s="30"/>
      <c r="BH1" s="30"/>
      <c r="BI1" s="30"/>
      <c r="BJ1" s="30"/>
      <c r="BK1" s="30"/>
      <c r="BL1" s="30"/>
      <c r="BM1" s="31"/>
      <c r="BN1" s="29"/>
      <c r="BO1" s="29"/>
      <c r="BP1" s="30"/>
      <c r="BQ1" s="30"/>
      <c r="BR1" s="30"/>
      <c r="BS1" s="30"/>
      <c r="BT1" s="30"/>
      <c r="BU1" s="30"/>
      <c r="BV1" s="30"/>
      <c r="BW1" s="31"/>
      <c r="BX1" s="29"/>
      <c r="BY1" s="29"/>
      <c r="BZ1" s="30"/>
      <c r="CA1" s="30"/>
      <c r="CB1" s="30"/>
      <c r="CC1" s="30"/>
      <c r="CD1" s="30"/>
      <c r="CE1" s="30"/>
      <c r="CF1" s="30"/>
      <c r="CG1" s="31"/>
      <c r="CH1" s="29"/>
      <c r="CI1" s="29"/>
      <c r="CJ1" s="30"/>
      <c r="CK1" s="30"/>
      <c r="CL1" s="30"/>
      <c r="CM1" s="30"/>
      <c r="CN1" s="30"/>
      <c r="CO1" s="30"/>
      <c r="CP1" s="30"/>
      <c r="CQ1" s="31"/>
      <c r="CR1" s="29"/>
      <c r="CS1" s="29"/>
      <c r="CT1" s="30"/>
      <c r="CU1" s="30"/>
      <c r="CV1" s="30"/>
      <c r="CW1" s="30"/>
      <c r="CX1" s="30"/>
      <c r="CY1" s="30"/>
      <c r="CZ1" s="30"/>
      <c r="DA1" s="31"/>
      <c r="DB1" s="29"/>
      <c r="DC1" s="29"/>
      <c r="DD1" s="30"/>
      <c r="DE1" s="30"/>
      <c r="DF1" s="30"/>
      <c r="DG1" s="30"/>
      <c r="DH1" s="30"/>
      <c r="DI1" s="30"/>
      <c r="DJ1" s="30"/>
      <c r="DK1" s="31"/>
      <c r="DL1" s="29"/>
      <c r="DM1" s="29"/>
      <c r="DN1" s="30"/>
      <c r="DO1" s="30"/>
      <c r="DP1" s="30"/>
      <c r="DQ1" s="30"/>
      <c r="DR1" s="30"/>
      <c r="DS1" s="30"/>
      <c r="DT1" s="30"/>
      <c r="DU1" s="31"/>
      <c r="DV1" s="29"/>
      <c r="DW1" s="29"/>
      <c r="DX1" s="30"/>
      <c r="DY1" s="30"/>
      <c r="DZ1" s="30"/>
      <c r="EA1" s="30"/>
      <c r="EB1" s="30"/>
      <c r="EC1" s="30"/>
      <c r="ED1" s="30"/>
      <c r="EE1" s="31"/>
      <c r="EF1" s="29"/>
      <c r="EG1" s="29"/>
      <c r="EH1" s="30"/>
      <c r="EI1" s="30"/>
      <c r="EJ1" s="30"/>
      <c r="EK1" s="30"/>
      <c r="EL1" s="30"/>
      <c r="EM1" s="30"/>
      <c r="EN1" s="30"/>
      <c r="EO1" s="31"/>
      <c r="EP1" s="29"/>
      <c r="EQ1" s="29"/>
      <c r="ER1" s="30"/>
      <c r="ES1" s="30"/>
      <c r="ET1" s="30"/>
      <c r="EU1" s="30"/>
      <c r="EV1" s="30"/>
      <c r="EW1" s="30"/>
      <c r="EX1" s="30"/>
      <c r="EY1" s="31"/>
      <c r="EZ1" s="29"/>
      <c r="FA1" s="29"/>
      <c r="FB1" s="30"/>
      <c r="FC1" s="30"/>
      <c r="FD1" s="30"/>
      <c r="FE1" s="30"/>
      <c r="FF1" s="30"/>
      <c r="FG1" s="30"/>
      <c r="FH1" s="30"/>
      <c r="FI1" s="31"/>
      <c r="FJ1" s="29"/>
      <c r="FK1" s="29"/>
      <c r="FL1" s="30"/>
      <c r="FM1" s="30"/>
      <c r="FN1" s="30"/>
      <c r="FO1" s="30"/>
      <c r="FP1" s="30"/>
      <c r="FQ1" s="30"/>
      <c r="FR1" s="30"/>
      <c r="FS1" s="31"/>
      <c r="FT1" s="29"/>
      <c r="FU1" s="29"/>
      <c r="FV1" s="30"/>
      <c r="FW1" s="30"/>
      <c r="FX1" s="30"/>
      <c r="FY1" s="30"/>
      <c r="FZ1" s="30"/>
      <c r="GA1" s="30"/>
      <c r="GB1" s="30"/>
      <c r="GC1" s="31"/>
      <c r="GD1" s="29"/>
      <c r="GE1" s="29"/>
      <c r="GF1" s="30"/>
      <c r="GG1" s="30"/>
      <c r="GH1" s="30"/>
      <c r="GI1" s="30"/>
      <c r="GJ1" s="30"/>
      <c r="GK1" s="30"/>
      <c r="GL1" s="30"/>
      <c r="GM1" s="31"/>
      <c r="GN1" s="29"/>
      <c r="GO1" s="29"/>
      <c r="GP1" s="30"/>
      <c r="GQ1" s="30"/>
      <c r="GR1" s="30"/>
      <c r="GS1" s="30"/>
      <c r="GT1" s="30"/>
      <c r="GU1" s="30"/>
      <c r="GV1" s="30"/>
      <c r="GW1" s="31"/>
      <c r="GX1" s="29"/>
      <c r="GY1" s="29"/>
      <c r="GZ1" s="30"/>
      <c r="HA1" s="30"/>
      <c r="HB1" s="30"/>
      <c r="HC1" s="30"/>
      <c r="HD1" s="30"/>
      <c r="HE1" s="30"/>
      <c r="HF1" s="30"/>
      <c r="HG1" s="31"/>
      <c r="HH1" s="29"/>
      <c r="HI1" s="29"/>
      <c r="HJ1" s="30"/>
      <c r="HK1" s="30"/>
      <c r="HL1" s="30"/>
      <c r="HM1" s="30"/>
      <c r="HN1" s="30"/>
      <c r="HO1" s="30"/>
      <c r="HP1" s="30"/>
      <c r="HQ1" s="31"/>
      <c r="HR1" s="29"/>
      <c r="HS1" s="29"/>
      <c r="HT1" s="30"/>
      <c r="HU1" s="30"/>
      <c r="HV1" s="30"/>
      <c r="HW1" s="30"/>
      <c r="HX1" s="30"/>
      <c r="HY1" s="30"/>
      <c r="HZ1" s="30"/>
      <c r="IA1" s="31"/>
      <c r="IB1" s="29"/>
      <c r="IC1" s="29"/>
      <c r="ID1" s="30"/>
      <c r="IE1" s="30"/>
      <c r="IF1" s="30"/>
      <c r="IG1" s="30"/>
      <c r="IH1" s="30"/>
      <c r="II1" s="30"/>
      <c r="IJ1" s="30"/>
      <c r="IK1" s="31"/>
      <c r="IL1" s="29"/>
      <c r="IM1" s="29"/>
      <c r="IN1" s="30"/>
      <c r="IO1" s="30"/>
      <c r="IP1" s="30"/>
      <c r="IQ1" s="30"/>
      <c r="IR1" s="30"/>
      <c r="IS1" s="30"/>
      <c r="IT1" s="30"/>
      <c r="IU1" s="31"/>
      <c r="IV1" s="29"/>
    </row>
    <row r="2" spans="1:7" ht="9.75">
      <c r="A2" s="32"/>
      <c r="B2" s="28"/>
      <c r="C2" s="28"/>
      <c r="D2" s="28"/>
      <c r="E2" s="28"/>
      <c r="F2" s="115"/>
      <c r="G2" s="103"/>
    </row>
    <row r="3" spans="1:15" ht="9.75">
      <c r="A3" s="33"/>
      <c r="B3" s="28"/>
      <c r="C3" s="28"/>
      <c r="D3" s="28"/>
      <c r="E3" s="28"/>
      <c r="F3" s="115"/>
      <c r="G3" s="103"/>
      <c r="H3" s="101"/>
      <c r="I3" s="101"/>
      <c r="J3" s="101"/>
      <c r="K3" s="101"/>
      <c r="L3" s="101"/>
      <c r="M3" s="101"/>
      <c r="N3" s="101"/>
      <c r="O3" s="101"/>
    </row>
    <row r="4" spans="1:256" ht="10.5">
      <c r="A4" s="51" t="s">
        <v>53</v>
      </c>
      <c r="B4" s="28"/>
      <c r="C4" s="28"/>
      <c r="D4" s="28"/>
      <c r="E4" s="28"/>
      <c r="F4" s="115"/>
      <c r="G4" s="103"/>
      <c r="H4" s="101" t="s">
        <v>1</v>
      </c>
      <c r="I4" s="101"/>
      <c r="J4" s="101"/>
      <c r="K4" s="101"/>
      <c r="L4" s="101" t="s">
        <v>59</v>
      </c>
      <c r="M4" s="101"/>
      <c r="N4" s="101"/>
      <c r="O4" s="101"/>
      <c r="U4" s="35"/>
      <c r="X4" s="35"/>
      <c r="Z4" s="28"/>
      <c r="AE4" s="35"/>
      <c r="AH4" s="35"/>
      <c r="AJ4" s="28"/>
      <c r="AO4" s="35"/>
      <c r="AR4" s="35"/>
      <c r="AT4" s="28"/>
      <c r="AY4" s="35"/>
      <c r="BB4" s="35"/>
      <c r="BD4" s="28"/>
      <c r="BI4" s="35"/>
      <c r="BL4" s="35"/>
      <c r="BN4" s="28"/>
      <c r="BS4" s="35"/>
      <c r="BV4" s="35"/>
      <c r="BX4" s="28"/>
      <c r="CC4" s="35"/>
      <c r="CF4" s="35"/>
      <c r="CH4" s="28"/>
      <c r="CM4" s="35"/>
      <c r="CP4" s="35"/>
      <c r="CR4" s="28"/>
      <c r="CW4" s="35"/>
      <c r="CZ4" s="35"/>
      <c r="DB4" s="28"/>
      <c r="DG4" s="35"/>
      <c r="DJ4" s="35"/>
      <c r="DL4" s="28"/>
      <c r="DQ4" s="35"/>
      <c r="DT4" s="35"/>
      <c r="DV4" s="28"/>
      <c r="EA4" s="35"/>
      <c r="ED4" s="35"/>
      <c r="EF4" s="28"/>
      <c r="EK4" s="35"/>
      <c r="EN4" s="35"/>
      <c r="EP4" s="28"/>
      <c r="EU4" s="35"/>
      <c r="EX4" s="35"/>
      <c r="EZ4" s="28"/>
      <c r="FE4" s="35"/>
      <c r="FH4" s="35"/>
      <c r="FJ4" s="28"/>
      <c r="FO4" s="35"/>
      <c r="FR4" s="35"/>
      <c r="FT4" s="28"/>
      <c r="FY4" s="35"/>
      <c r="GB4" s="35"/>
      <c r="GD4" s="28"/>
      <c r="GI4" s="35"/>
      <c r="GL4" s="35"/>
      <c r="GN4" s="28"/>
      <c r="GS4" s="35"/>
      <c r="GV4" s="35"/>
      <c r="GX4" s="28"/>
      <c r="HC4" s="35"/>
      <c r="HF4" s="35"/>
      <c r="HH4" s="28"/>
      <c r="HM4" s="35"/>
      <c r="HP4" s="35"/>
      <c r="HR4" s="28"/>
      <c r="HW4" s="35"/>
      <c r="HZ4" s="35"/>
      <c r="IB4" s="28"/>
      <c r="IG4" s="35"/>
      <c r="IJ4" s="35"/>
      <c r="IL4" s="28"/>
      <c r="IQ4" s="35"/>
      <c r="IT4" s="35"/>
      <c r="IV4" s="28"/>
    </row>
    <row r="5" spans="1:256" ht="9.75">
      <c r="A5" s="36"/>
      <c r="B5" s="28"/>
      <c r="C5" s="28"/>
      <c r="D5" s="28"/>
      <c r="E5" s="28"/>
      <c r="F5" s="115"/>
      <c r="G5" s="103" t="s">
        <v>21</v>
      </c>
      <c r="H5" s="101" t="s">
        <v>3</v>
      </c>
      <c r="I5" s="101"/>
      <c r="J5" s="101">
        <v>100000</v>
      </c>
      <c r="K5" s="101">
        <v>100000</v>
      </c>
      <c r="L5" s="101" t="s">
        <v>3</v>
      </c>
      <c r="M5" s="101">
        <v>100000</v>
      </c>
      <c r="N5" s="101">
        <v>100000</v>
      </c>
      <c r="O5" s="101"/>
      <c r="U5" s="35"/>
      <c r="X5" s="35"/>
      <c r="Z5" s="28"/>
      <c r="AE5" s="35"/>
      <c r="AH5" s="35"/>
      <c r="AJ5" s="28"/>
      <c r="AO5" s="35"/>
      <c r="AR5" s="35"/>
      <c r="AT5" s="28"/>
      <c r="AY5" s="35"/>
      <c r="BB5" s="35"/>
      <c r="BD5" s="28"/>
      <c r="BI5" s="35"/>
      <c r="BL5" s="35"/>
      <c r="BN5" s="28"/>
      <c r="BS5" s="35"/>
      <c r="BV5" s="35"/>
      <c r="BX5" s="28"/>
      <c r="CC5" s="35"/>
      <c r="CF5" s="35"/>
      <c r="CH5" s="28"/>
      <c r="CM5" s="35"/>
      <c r="CP5" s="35"/>
      <c r="CR5" s="28"/>
      <c r="CW5" s="35"/>
      <c r="CZ5" s="35"/>
      <c r="DB5" s="28"/>
      <c r="DG5" s="35"/>
      <c r="DJ5" s="35"/>
      <c r="DL5" s="28"/>
      <c r="DQ5" s="35"/>
      <c r="DT5" s="35"/>
      <c r="DV5" s="28"/>
      <c r="EA5" s="35"/>
      <c r="ED5" s="35"/>
      <c r="EF5" s="28"/>
      <c r="EK5" s="35"/>
      <c r="EN5" s="35"/>
      <c r="EP5" s="28"/>
      <c r="EU5" s="35"/>
      <c r="EX5" s="35"/>
      <c r="EZ5" s="28"/>
      <c r="FE5" s="35"/>
      <c r="FH5" s="35"/>
      <c r="FJ5" s="28"/>
      <c r="FO5" s="35"/>
      <c r="FR5" s="35"/>
      <c r="FT5" s="28"/>
      <c r="FY5" s="35"/>
      <c r="GB5" s="35"/>
      <c r="GD5" s="28"/>
      <c r="GI5" s="35"/>
      <c r="GL5" s="35"/>
      <c r="GN5" s="28"/>
      <c r="GS5" s="35"/>
      <c r="GV5" s="35"/>
      <c r="GX5" s="28"/>
      <c r="HC5" s="35"/>
      <c r="HF5" s="35"/>
      <c r="HH5" s="28"/>
      <c r="HM5" s="35"/>
      <c r="HP5" s="35"/>
      <c r="HR5" s="28"/>
      <c r="HW5" s="35"/>
      <c r="HZ5" s="35"/>
      <c r="IB5" s="28"/>
      <c r="IG5" s="35"/>
      <c r="IJ5" s="35"/>
      <c r="IL5" s="28"/>
      <c r="IQ5" s="35"/>
      <c r="IT5" s="35"/>
      <c r="IV5" s="28"/>
    </row>
    <row r="6" spans="1:254" ht="10.5">
      <c r="A6" s="57"/>
      <c r="B6" s="67"/>
      <c r="C6" s="27" t="s">
        <v>18</v>
      </c>
      <c r="D6" s="27" t="s">
        <v>19</v>
      </c>
      <c r="E6" s="27" t="s">
        <v>20</v>
      </c>
      <c r="F6" s="103"/>
      <c r="G6" s="103"/>
      <c r="H6" s="101" t="s">
        <v>23</v>
      </c>
      <c r="I6" s="101"/>
      <c r="J6" s="101">
        <v>4</v>
      </c>
      <c r="K6" s="101">
        <v>4</v>
      </c>
      <c r="L6" s="101" t="s">
        <v>60</v>
      </c>
      <c r="M6" s="101">
        <v>4</v>
      </c>
      <c r="N6" s="101">
        <v>4</v>
      </c>
      <c r="O6" s="101"/>
      <c r="U6" s="37"/>
      <c r="X6" s="37"/>
      <c r="AE6" s="37"/>
      <c r="AH6" s="37"/>
      <c r="AO6" s="37"/>
      <c r="AR6" s="37"/>
      <c r="AY6" s="37"/>
      <c r="BB6" s="37"/>
      <c r="BI6" s="37"/>
      <c r="BL6" s="37"/>
      <c r="BS6" s="37"/>
      <c r="BV6" s="37"/>
      <c r="CC6" s="37"/>
      <c r="CF6" s="37"/>
      <c r="CM6" s="37"/>
      <c r="CP6" s="37"/>
      <c r="CW6" s="37"/>
      <c r="CZ6" s="37"/>
      <c r="DG6" s="37"/>
      <c r="DJ6" s="37"/>
      <c r="DQ6" s="37"/>
      <c r="DT6" s="37"/>
      <c r="EA6" s="37"/>
      <c r="ED6" s="37"/>
      <c r="EK6" s="37"/>
      <c r="EN6" s="37"/>
      <c r="EU6" s="37"/>
      <c r="EX6" s="37"/>
      <c r="FE6" s="37"/>
      <c r="FH6" s="37"/>
      <c r="FO6" s="37"/>
      <c r="FR6" s="37"/>
      <c r="FY6" s="37"/>
      <c r="GB6" s="37"/>
      <c r="GI6" s="37"/>
      <c r="GL6" s="37"/>
      <c r="GS6" s="37"/>
      <c r="GV6" s="37"/>
      <c r="HC6" s="37"/>
      <c r="HF6" s="37"/>
      <c r="HM6" s="37"/>
      <c r="HP6" s="37"/>
      <c r="HW6" s="37"/>
      <c r="HZ6" s="37"/>
      <c r="IG6" s="37"/>
      <c r="IJ6" s="37"/>
      <c r="IQ6" s="37"/>
      <c r="IT6" s="37"/>
    </row>
    <row r="7" spans="1:15" ht="10.5">
      <c r="A7" s="57" t="s">
        <v>22</v>
      </c>
      <c r="B7" s="28"/>
      <c r="C7" s="23">
        <v>95.53</v>
      </c>
      <c r="D7" s="23">
        <v>95.54</v>
      </c>
      <c r="E7" s="32"/>
      <c r="F7" s="103"/>
      <c r="G7" s="103"/>
      <c r="H7" s="101" t="s">
        <v>25</v>
      </c>
      <c r="I7" s="101"/>
      <c r="J7" s="101">
        <f>(100-C7)/200</f>
        <v>0.022349999999999995</v>
      </c>
      <c r="K7" s="101">
        <f>(100-D7)/200</f>
        <v>0.02229999999999997</v>
      </c>
      <c r="L7" s="101" t="s">
        <v>61</v>
      </c>
      <c r="M7" s="101">
        <v>6</v>
      </c>
      <c r="N7" s="101">
        <v>6</v>
      </c>
      <c r="O7" s="101"/>
    </row>
    <row r="8" spans="1:15" ht="10.5">
      <c r="A8" s="59" t="s">
        <v>24</v>
      </c>
      <c r="B8" s="28"/>
      <c r="C8" s="24">
        <v>1</v>
      </c>
      <c r="D8" s="39">
        <f>C8</f>
        <v>1</v>
      </c>
      <c r="E8" s="32"/>
      <c r="F8" s="103"/>
      <c r="G8" s="103"/>
      <c r="H8" s="101" t="s">
        <v>26</v>
      </c>
      <c r="I8" s="101"/>
      <c r="J8" s="101">
        <f>ROUND(1/(1+J7),8)</f>
        <v>0.9781386</v>
      </c>
      <c r="K8" s="101">
        <f>ROUND(1/(1+K7),8)</f>
        <v>0.97818644</v>
      </c>
      <c r="L8" s="101"/>
      <c r="M8" s="101" t="s">
        <v>12</v>
      </c>
      <c r="N8" s="101"/>
      <c r="O8" s="101"/>
    </row>
    <row r="9" spans="1:15" ht="10.5">
      <c r="A9" s="57" t="s">
        <v>27</v>
      </c>
      <c r="B9" s="28"/>
      <c r="C9" s="41">
        <f>J7*2</f>
        <v>0.04469999999999999</v>
      </c>
      <c r="D9" s="41">
        <f>K7*2</f>
        <v>0.04459999999999994</v>
      </c>
      <c r="E9" s="42"/>
      <c r="F9" s="103"/>
      <c r="G9" s="103"/>
      <c r="H9" s="101" t="s">
        <v>28</v>
      </c>
      <c r="I9" s="101"/>
      <c r="J9" s="101">
        <f>(1000*ROUND(J6*(1-(ROUND($J$8^6,8)))/$J$7+100*(ROUND($J$8^6,8)),8))</f>
        <v>109808.59461999999</v>
      </c>
      <c r="K9" s="101">
        <f>(1000*ROUND(K6*(1-(ROUND($K$8^6,8)))/$K$7+100*(ROUND($K$8^6,8)),8))</f>
        <v>109838.03383999999</v>
      </c>
      <c r="L9" s="101" t="s">
        <v>28</v>
      </c>
      <c r="M9" s="101">
        <f>1000*(M6*M7)+M5</f>
        <v>124000</v>
      </c>
      <c r="N9" s="101">
        <f>1000*(N6*N7)+N5</f>
        <v>124000</v>
      </c>
      <c r="O9" s="101"/>
    </row>
    <row r="10" spans="1:16" ht="10.5" thickBot="1">
      <c r="A10" s="57" t="s">
        <v>10</v>
      </c>
      <c r="B10" s="28"/>
      <c r="C10" s="43">
        <f>IF(C7=100,ROUND(M9,2)*C8,ROUND(J9,2)*C8)</f>
        <v>109808.59</v>
      </c>
      <c r="D10" s="43">
        <f>IF(D7=100,ROUND(N9,2)*D8,ROUND(K9,2)*D8)</f>
        <v>109838.03</v>
      </c>
      <c r="E10" s="64">
        <f>ROUND((C10-D10),2)</f>
        <v>-29.44</v>
      </c>
      <c r="F10" s="103"/>
      <c r="G10" s="103"/>
      <c r="H10" s="101"/>
      <c r="I10" s="101"/>
      <c r="J10" s="101"/>
      <c r="K10" s="101"/>
      <c r="L10" s="101"/>
      <c r="M10" s="101"/>
      <c r="N10" s="101"/>
      <c r="O10" s="101"/>
      <c r="P10" s="101"/>
    </row>
    <row r="11" spans="1:256" ht="12.75" thickTop="1">
      <c r="A11" s="68"/>
      <c r="F11" s="116"/>
      <c r="G11" s="103"/>
      <c r="H11" s="101"/>
      <c r="I11" s="101"/>
      <c r="J11" s="101"/>
      <c r="K11" s="101"/>
      <c r="L11" s="101"/>
      <c r="M11" s="101"/>
      <c r="N11" s="101"/>
      <c r="O11" s="101"/>
      <c r="U11" s="35"/>
      <c r="X11" s="35"/>
      <c r="Z11" s="45"/>
      <c r="AE11" s="35"/>
      <c r="AH11" s="35"/>
      <c r="AJ11" s="45"/>
      <c r="AO11" s="35"/>
      <c r="AR11" s="35"/>
      <c r="AT11" s="45"/>
      <c r="AY11" s="35"/>
      <c r="BB11" s="35"/>
      <c r="BD11" s="45"/>
      <c r="BI11" s="35"/>
      <c r="BL11" s="35"/>
      <c r="BN11" s="45"/>
      <c r="BS11" s="35"/>
      <c r="BV11" s="35"/>
      <c r="BX11" s="45"/>
      <c r="CC11" s="35"/>
      <c r="CF11" s="35"/>
      <c r="CH11" s="45"/>
      <c r="CM11" s="35"/>
      <c r="CP11" s="35"/>
      <c r="CR11" s="45"/>
      <c r="CW11" s="35"/>
      <c r="CZ11" s="35"/>
      <c r="DB11" s="45"/>
      <c r="DG11" s="35"/>
      <c r="DJ11" s="35"/>
      <c r="DL11" s="45"/>
      <c r="DQ11" s="35"/>
      <c r="DT11" s="35"/>
      <c r="DV11" s="45"/>
      <c r="EA11" s="35"/>
      <c r="ED11" s="35"/>
      <c r="EF11" s="45"/>
      <c r="EK11" s="35"/>
      <c r="EN11" s="35"/>
      <c r="EP11" s="45"/>
      <c r="EU11" s="35"/>
      <c r="EX11" s="35"/>
      <c r="EZ11" s="45"/>
      <c r="FE11" s="35"/>
      <c r="FH11" s="35"/>
      <c r="FJ11" s="45"/>
      <c r="FO11" s="35"/>
      <c r="FR11" s="35"/>
      <c r="FT11" s="45"/>
      <c r="FY11" s="35"/>
      <c r="GB11" s="35"/>
      <c r="GD11" s="45"/>
      <c r="GI11" s="35"/>
      <c r="GL11" s="35"/>
      <c r="GN11" s="45"/>
      <c r="GS11" s="35"/>
      <c r="GV11" s="35"/>
      <c r="GX11" s="45"/>
      <c r="HC11" s="35"/>
      <c r="HF11" s="35"/>
      <c r="HH11" s="45"/>
      <c r="HM11" s="35"/>
      <c r="HP11" s="35"/>
      <c r="HR11" s="45"/>
      <c r="HW11" s="35"/>
      <c r="HZ11" s="35"/>
      <c r="IB11" s="45"/>
      <c r="IG11" s="35"/>
      <c r="IJ11" s="35"/>
      <c r="IL11" s="45"/>
      <c r="IQ11" s="35"/>
      <c r="IT11" s="35"/>
      <c r="IV11" s="45"/>
    </row>
    <row r="12" spans="1:254" ht="12">
      <c r="A12" s="40"/>
      <c r="B12" s="46"/>
      <c r="C12" s="46"/>
      <c r="D12" s="47"/>
      <c r="F12" s="103"/>
      <c r="G12" s="103"/>
      <c r="H12" s="101"/>
      <c r="I12" s="101"/>
      <c r="J12" s="101"/>
      <c r="K12" s="101"/>
      <c r="L12" s="101"/>
      <c r="M12" s="101"/>
      <c r="N12" s="101"/>
      <c r="O12" s="101"/>
      <c r="U12" s="35"/>
      <c r="X12" s="35"/>
      <c r="AE12" s="35"/>
      <c r="AH12" s="35"/>
      <c r="AO12" s="35"/>
      <c r="AR12" s="35"/>
      <c r="AY12" s="35"/>
      <c r="BB12" s="35"/>
      <c r="BI12" s="35"/>
      <c r="BL12" s="35"/>
      <c r="BS12" s="35"/>
      <c r="BV12" s="35"/>
      <c r="CC12" s="35"/>
      <c r="CF12" s="35"/>
      <c r="CM12" s="35"/>
      <c r="CP12" s="35"/>
      <c r="CW12" s="35"/>
      <c r="CZ12" s="35"/>
      <c r="DG12" s="35"/>
      <c r="DJ12" s="35"/>
      <c r="DQ12" s="35"/>
      <c r="DT12" s="35"/>
      <c r="EA12" s="35"/>
      <c r="ED12" s="35"/>
      <c r="EK12" s="35"/>
      <c r="EN12" s="35"/>
      <c r="EU12" s="35"/>
      <c r="EX12" s="35"/>
      <c r="FE12" s="35"/>
      <c r="FH12" s="35"/>
      <c r="FO12" s="35"/>
      <c r="FR12" s="35"/>
      <c r="FY12" s="35"/>
      <c r="GB12" s="35"/>
      <c r="GI12" s="35"/>
      <c r="GL12" s="35"/>
      <c r="GS12" s="35"/>
      <c r="GV12" s="35"/>
      <c r="HC12" s="35"/>
      <c r="HF12" s="35"/>
      <c r="HM12" s="35"/>
      <c r="HP12" s="35"/>
      <c r="HW12" s="35"/>
      <c r="HZ12" s="35"/>
      <c r="IG12" s="35"/>
      <c r="IJ12" s="35"/>
      <c r="IQ12" s="35"/>
      <c r="IT12" s="35"/>
    </row>
    <row r="13" spans="1:254" ht="9.75">
      <c r="A13" s="28"/>
      <c r="B13" s="28"/>
      <c r="C13" s="28"/>
      <c r="D13" s="28"/>
      <c r="E13" s="28"/>
      <c r="F13" s="103"/>
      <c r="G13" s="103"/>
      <c r="H13" s="101" t="s">
        <v>11</v>
      </c>
      <c r="I13" s="101"/>
      <c r="J13" s="101"/>
      <c r="K13" s="101"/>
      <c r="L13" s="101"/>
      <c r="M13" s="101"/>
      <c r="N13" s="101"/>
      <c r="O13" s="101"/>
      <c r="U13" s="37"/>
      <c r="X13" s="37"/>
      <c r="AE13" s="37"/>
      <c r="AH13" s="37"/>
      <c r="AO13" s="37"/>
      <c r="AR13" s="37"/>
      <c r="AY13" s="37"/>
      <c r="BB13" s="37"/>
      <c r="BI13" s="37"/>
      <c r="BL13" s="37"/>
      <c r="BS13" s="37"/>
      <c r="BV13" s="37"/>
      <c r="CC13" s="37"/>
      <c r="CF13" s="37"/>
      <c r="CM13" s="37"/>
      <c r="CP13" s="37"/>
      <c r="CW13" s="37"/>
      <c r="CZ13" s="37"/>
      <c r="DG13" s="37"/>
      <c r="DJ13" s="37"/>
      <c r="DQ13" s="37"/>
      <c r="DT13" s="37"/>
      <c r="EA13" s="37"/>
      <c r="ED13" s="37"/>
      <c r="EK13" s="37"/>
      <c r="EN13" s="37"/>
      <c r="EU13" s="37"/>
      <c r="EX13" s="37"/>
      <c r="FE13" s="37"/>
      <c r="FH13" s="37"/>
      <c r="FO13" s="37"/>
      <c r="FR13" s="37"/>
      <c r="FY13" s="37"/>
      <c r="GB13" s="37"/>
      <c r="GI13" s="37"/>
      <c r="GL13" s="37"/>
      <c r="GS13" s="37"/>
      <c r="GV13" s="37"/>
      <c r="HC13" s="37"/>
      <c r="HF13" s="37"/>
      <c r="HM13" s="37"/>
      <c r="HP13" s="37"/>
      <c r="HW13" s="37"/>
      <c r="HZ13" s="37"/>
      <c r="IG13" s="37"/>
      <c r="IJ13" s="37"/>
      <c r="IQ13" s="37"/>
      <c r="IT13" s="37"/>
    </row>
    <row r="14" spans="1:15" ht="12">
      <c r="A14" s="51" t="s">
        <v>54</v>
      </c>
      <c r="E14" s="28"/>
      <c r="F14" s="103"/>
      <c r="G14" s="103"/>
      <c r="H14" s="101" t="s">
        <v>3</v>
      </c>
      <c r="I14" s="101"/>
      <c r="J14" s="101">
        <v>100000</v>
      </c>
      <c r="K14" s="101">
        <v>100000</v>
      </c>
      <c r="L14" s="101" t="s">
        <v>3</v>
      </c>
      <c r="M14" s="101">
        <v>100000</v>
      </c>
      <c r="N14" s="101">
        <v>100000</v>
      </c>
      <c r="O14" s="101"/>
    </row>
    <row r="15" spans="1:15" ht="10.5">
      <c r="A15" s="38"/>
      <c r="B15" s="38"/>
      <c r="C15" s="38"/>
      <c r="D15" s="38"/>
      <c r="E15" s="38" t="s">
        <v>20</v>
      </c>
      <c r="F15" s="103"/>
      <c r="G15" s="103"/>
      <c r="H15" s="101" t="s">
        <v>23</v>
      </c>
      <c r="I15" s="101"/>
      <c r="J15" s="101">
        <v>4</v>
      </c>
      <c r="K15" s="101">
        <v>4</v>
      </c>
      <c r="L15" s="101" t="s">
        <v>60</v>
      </c>
      <c r="M15" s="101">
        <v>4</v>
      </c>
      <c r="N15" s="101">
        <v>4</v>
      </c>
      <c r="O15" s="101"/>
    </row>
    <row r="16" spans="1:254" ht="10.5">
      <c r="A16" s="57" t="s">
        <v>29</v>
      </c>
      <c r="B16" s="32"/>
      <c r="C16" s="23">
        <v>100</v>
      </c>
      <c r="D16" s="48">
        <f>C16</f>
        <v>100</v>
      </c>
      <c r="E16" s="49"/>
      <c r="F16" s="103"/>
      <c r="G16" s="103"/>
      <c r="H16" s="101" t="s">
        <v>25</v>
      </c>
      <c r="I16" s="101"/>
      <c r="J16" s="101">
        <f>(100-C16)/200</f>
        <v>0</v>
      </c>
      <c r="K16" s="101">
        <f>(100-C16+0.01)/200</f>
        <v>5E-05</v>
      </c>
      <c r="L16" s="101" t="s">
        <v>61</v>
      </c>
      <c r="M16" s="101">
        <v>6</v>
      </c>
      <c r="N16" s="101">
        <v>6</v>
      </c>
      <c r="O16" s="101"/>
      <c r="T16" s="35"/>
      <c r="U16" s="35"/>
      <c r="X16" s="35"/>
      <c r="AD16" s="35"/>
      <c r="AE16" s="35"/>
      <c r="AH16" s="35"/>
      <c r="AN16" s="35"/>
      <c r="AO16" s="35"/>
      <c r="AR16" s="35"/>
      <c r="AX16" s="35"/>
      <c r="AY16" s="35"/>
      <c r="BB16" s="35"/>
      <c r="BH16" s="35"/>
      <c r="BI16" s="35"/>
      <c r="BL16" s="35"/>
      <c r="BR16" s="35"/>
      <c r="BS16" s="35"/>
      <c r="BV16" s="35"/>
      <c r="CB16" s="35"/>
      <c r="CC16" s="35"/>
      <c r="CF16" s="35"/>
      <c r="CL16" s="35"/>
      <c r="CM16" s="35"/>
      <c r="CP16" s="35"/>
      <c r="CV16" s="35"/>
      <c r="CW16" s="35"/>
      <c r="CZ16" s="35"/>
      <c r="DF16" s="35"/>
      <c r="DG16" s="35"/>
      <c r="DJ16" s="35"/>
      <c r="DP16" s="35"/>
      <c r="DQ16" s="35"/>
      <c r="DT16" s="35"/>
      <c r="DZ16" s="35"/>
      <c r="EA16" s="35"/>
      <c r="ED16" s="35"/>
      <c r="EJ16" s="35"/>
      <c r="EK16" s="35"/>
      <c r="EN16" s="35"/>
      <c r="ET16" s="35"/>
      <c r="EU16" s="35"/>
      <c r="EX16" s="35"/>
      <c r="FD16" s="35"/>
      <c r="FE16" s="35"/>
      <c r="FH16" s="35"/>
      <c r="FN16" s="35"/>
      <c r="FO16" s="35"/>
      <c r="FR16" s="35"/>
      <c r="FX16" s="35"/>
      <c r="FY16" s="35"/>
      <c r="GB16" s="35"/>
      <c r="GH16" s="35"/>
      <c r="GI16" s="35"/>
      <c r="GL16" s="35"/>
      <c r="GR16" s="35"/>
      <c r="GS16" s="35"/>
      <c r="GV16" s="35"/>
      <c r="HB16" s="35"/>
      <c r="HC16" s="35"/>
      <c r="HF16" s="35"/>
      <c r="HL16" s="35"/>
      <c r="HM16" s="35"/>
      <c r="HP16" s="35"/>
      <c r="HV16" s="35"/>
      <c r="HW16" s="35"/>
      <c r="HZ16" s="35"/>
      <c r="IF16" s="35"/>
      <c r="IG16" s="35"/>
      <c r="IJ16" s="35"/>
      <c r="IP16" s="35"/>
      <c r="IQ16" s="35"/>
      <c r="IT16" s="35"/>
    </row>
    <row r="17" spans="1:250" ht="10.5">
      <c r="A17" s="59" t="s">
        <v>15</v>
      </c>
      <c r="B17" s="32"/>
      <c r="C17" s="23">
        <v>0.01</v>
      </c>
      <c r="D17" s="23">
        <v>0.02</v>
      </c>
      <c r="E17" s="49"/>
      <c r="F17" s="103"/>
      <c r="G17" s="103"/>
      <c r="H17" s="101" t="s">
        <v>26</v>
      </c>
      <c r="I17" s="101"/>
      <c r="J17" s="101">
        <f>ROUND(1/(1+J16),8)</f>
        <v>1</v>
      </c>
      <c r="K17" s="101">
        <f>ROUND(1/(1+K16),8)</f>
        <v>0.99995</v>
      </c>
      <c r="L17" s="101" t="s">
        <v>62</v>
      </c>
      <c r="M17" s="101" t="s">
        <v>12</v>
      </c>
      <c r="N17" s="101">
        <f>0.01/200</f>
        <v>5E-05</v>
      </c>
      <c r="O17" s="101"/>
      <c r="T17" s="35"/>
      <c r="AD17" s="35"/>
      <c r="AN17" s="35"/>
      <c r="AX17" s="35"/>
      <c r="BH17" s="35"/>
      <c r="BR17" s="35"/>
      <c r="CB17" s="35"/>
      <c r="CL17" s="35"/>
      <c r="CV17" s="35"/>
      <c r="DF17" s="35"/>
      <c r="DP17" s="35"/>
      <c r="DZ17" s="35"/>
      <c r="EJ17" s="35"/>
      <c r="ET17" s="35"/>
      <c r="FD17" s="35"/>
      <c r="FN17" s="35"/>
      <c r="FX17" s="35"/>
      <c r="GH17" s="35"/>
      <c r="GR17" s="35"/>
      <c r="HB17" s="35"/>
      <c r="HL17" s="35"/>
      <c r="HV17" s="35"/>
      <c r="IF17" s="35"/>
      <c r="IP17" s="35"/>
    </row>
    <row r="18" spans="1:251" ht="10.5">
      <c r="A18" s="57" t="s">
        <v>24</v>
      </c>
      <c r="B18" s="32"/>
      <c r="C18" s="24">
        <v>1</v>
      </c>
      <c r="D18" s="39">
        <f>C18</f>
        <v>1</v>
      </c>
      <c r="E18" s="49"/>
      <c r="F18" s="103"/>
      <c r="G18" s="103"/>
      <c r="H18" s="101" t="s">
        <v>30</v>
      </c>
      <c r="I18" s="101"/>
      <c r="J18" s="101" t="e">
        <f>(1000*ROUND(J15*(1-(ROUND($J$17^6,8)))/$J$16+100*(ROUND($J$17^6,8)),8))</f>
        <v>#DIV/0!</v>
      </c>
      <c r="K18" s="101">
        <f>(1000*ROUND(K15*(1-(ROUND($K$17^6,8)))/$K$16+100*(ROUND($K$17^6,8)),8))</f>
        <v>123966.80399999999</v>
      </c>
      <c r="L18" s="101" t="s">
        <v>63</v>
      </c>
      <c r="M18" s="101"/>
      <c r="N18" s="101">
        <f>ROUND(1/(1+N17),8)</f>
        <v>0.99995</v>
      </c>
      <c r="O18" s="101"/>
      <c r="R18" s="40"/>
      <c r="U18" s="50"/>
      <c r="AB18" s="40"/>
      <c r="AE18" s="50"/>
      <c r="AL18" s="40"/>
      <c r="AO18" s="50"/>
      <c r="AV18" s="40"/>
      <c r="AY18" s="50"/>
      <c r="BF18" s="40"/>
      <c r="BI18" s="50"/>
      <c r="BP18" s="40"/>
      <c r="BS18" s="50"/>
      <c r="BZ18" s="40"/>
      <c r="CC18" s="50"/>
      <c r="CJ18" s="40"/>
      <c r="CM18" s="50"/>
      <c r="CT18" s="40"/>
      <c r="CW18" s="50"/>
      <c r="DD18" s="40"/>
      <c r="DG18" s="50"/>
      <c r="DN18" s="40"/>
      <c r="DQ18" s="50"/>
      <c r="DX18" s="40"/>
      <c r="EA18" s="50"/>
      <c r="EH18" s="40"/>
      <c r="EK18" s="50"/>
      <c r="ER18" s="40"/>
      <c r="EU18" s="50"/>
      <c r="FB18" s="40"/>
      <c r="FE18" s="50"/>
      <c r="FL18" s="40"/>
      <c r="FO18" s="50"/>
      <c r="FV18" s="40"/>
      <c r="FY18" s="50"/>
      <c r="GF18" s="40"/>
      <c r="GI18" s="50"/>
      <c r="GP18" s="40"/>
      <c r="GS18" s="50"/>
      <c r="GZ18" s="40"/>
      <c r="HC18" s="50"/>
      <c r="HJ18" s="40"/>
      <c r="HM18" s="50"/>
      <c r="HT18" s="40"/>
      <c r="HW18" s="50"/>
      <c r="ID18" s="40"/>
      <c r="IG18" s="50"/>
      <c r="IN18" s="40"/>
      <c r="IQ18" s="50"/>
    </row>
    <row r="19" spans="1:15" ht="10.5" thickBot="1">
      <c r="A19" s="57" t="s">
        <v>17</v>
      </c>
      <c r="B19" s="32"/>
      <c r="C19" s="43">
        <f>IF(C16=100,ROUND(N20*C17,4)*C18*100,ROUND(J19*C17,4)*C18*100)</f>
        <v>33.2</v>
      </c>
      <c r="D19" s="43">
        <f>IF(C16=100,ROUND(N20*D17,4)*C18*100,ROUND(J19*D17,4)*C18*100)</f>
        <v>66.39</v>
      </c>
      <c r="E19" s="64">
        <f>C19-D19</f>
        <v>-33.19</v>
      </c>
      <c r="F19" s="103"/>
      <c r="G19" s="103"/>
      <c r="H19" s="101" t="s">
        <v>31</v>
      </c>
      <c r="I19" s="101"/>
      <c r="J19" s="101" t="e">
        <f>J18-K18</f>
        <v>#DIV/0!</v>
      </c>
      <c r="K19" s="101"/>
      <c r="L19" s="101" t="s">
        <v>28</v>
      </c>
      <c r="M19" s="101">
        <f>1000*(M15*M16)+M14</f>
        <v>124000</v>
      </c>
      <c r="N19" s="101">
        <f>(1000*ROUND(N15*(1-(ROUND($N$18^6,8)))/$N$17+100*(ROUND($N$18^6,8)),8))</f>
        <v>123966.80399999999</v>
      </c>
      <c r="O19" s="101"/>
    </row>
    <row r="20" spans="1:15" ht="10.5" thickTop="1">
      <c r="A20" s="69"/>
      <c r="B20" s="32"/>
      <c r="C20" s="32"/>
      <c r="D20" s="32"/>
      <c r="E20" s="32"/>
      <c r="F20" s="103"/>
      <c r="G20" s="103"/>
      <c r="H20" s="101"/>
      <c r="I20" s="101"/>
      <c r="J20" s="101"/>
      <c r="K20" s="101"/>
      <c r="L20" s="101" t="s">
        <v>31</v>
      </c>
      <c r="M20" s="101"/>
      <c r="N20" s="101">
        <f>M19-N19</f>
        <v>33.19600000001083</v>
      </c>
      <c r="O20" s="101"/>
    </row>
    <row r="21" spans="6:15" ht="12">
      <c r="F21" s="103"/>
      <c r="G21" s="103"/>
      <c r="H21" s="101"/>
      <c r="I21" s="101"/>
      <c r="J21" s="101"/>
      <c r="K21" s="101"/>
      <c r="L21" s="101"/>
      <c r="M21" s="101"/>
      <c r="N21" s="101"/>
      <c r="O21" s="101"/>
    </row>
    <row r="22" spans="6:15" ht="12">
      <c r="F22" s="103"/>
      <c r="G22" s="103"/>
      <c r="H22" s="100"/>
      <c r="I22" s="100"/>
      <c r="J22" s="100"/>
      <c r="K22" s="100"/>
      <c r="L22" s="100"/>
      <c r="M22" s="100"/>
      <c r="N22" s="100"/>
      <c r="O22" s="100"/>
    </row>
    <row r="23" spans="6:252" ht="12">
      <c r="F23" s="103"/>
      <c r="G23" s="103"/>
      <c r="H23" s="100"/>
      <c r="I23" s="100"/>
      <c r="J23" s="100"/>
      <c r="K23" s="100"/>
      <c r="L23" s="100"/>
      <c r="M23" s="100"/>
      <c r="N23" s="100"/>
      <c r="O23" s="100"/>
      <c r="S23" s="35"/>
      <c r="V23" s="35"/>
      <c r="AC23" s="35"/>
      <c r="AF23" s="35"/>
      <c r="AM23" s="35"/>
      <c r="AP23" s="35"/>
      <c r="AW23" s="35"/>
      <c r="AZ23" s="35"/>
      <c r="BG23" s="35"/>
      <c r="BJ23" s="35"/>
      <c r="BQ23" s="35"/>
      <c r="BT23" s="35"/>
      <c r="CA23" s="35"/>
      <c r="CD23" s="35"/>
      <c r="CK23" s="35"/>
      <c r="CN23" s="35"/>
      <c r="CU23" s="35"/>
      <c r="CX23" s="35"/>
      <c r="DE23" s="35"/>
      <c r="DH23" s="35"/>
      <c r="DO23" s="35"/>
      <c r="DR23" s="35"/>
      <c r="DY23" s="35"/>
      <c r="EB23" s="35"/>
      <c r="EI23" s="35"/>
      <c r="EL23" s="35"/>
      <c r="ES23" s="35"/>
      <c r="EV23" s="35"/>
      <c r="FC23" s="35"/>
      <c r="FF23" s="35"/>
      <c r="FM23" s="35"/>
      <c r="FP23" s="35"/>
      <c r="FW23" s="35"/>
      <c r="FZ23" s="35"/>
      <c r="GG23" s="35"/>
      <c r="GJ23" s="35"/>
      <c r="GQ23" s="35"/>
      <c r="GT23" s="35"/>
      <c r="HA23" s="35"/>
      <c r="HD23" s="35"/>
      <c r="HK23" s="35"/>
      <c r="HN23" s="35"/>
      <c r="HU23" s="35"/>
      <c r="HX23" s="35"/>
      <c r="IE23" s="35"/>
      <c r="IH23" s="35"/>
      <c r="IO23" s="35"/>
      <c r="IR23" s="35"/>
    </row>
    <row r="24" spans="6:252" ht="12">
      <c r="F24" s="103"/>
      <c r="G24" s="103"/>
      <c r="H24" s="100"/>
      <c r="I24" s="100"/>
      <c r="J24" s="100"/>
      <c r="K24" s="100"/>
      <c r="L24" s="100"/>
      <c r="M24" s="100"/>
      <c r="N24" s="100"/>
      <c r="O24" s="100"/>
      <c r="S24" s="35"/>
      <c r="V24" s="35"/>
      <c r="AC24" s="35"/>
      <c r="AF24" s="35"/>
      <c r="AM24" s="35"/>
      <c r="AP24" s="35"/>
      <c r="AW24" s="35"/>
      <c r="AZ24" s="35"/>
      <c r="BG24" s="35"/>
      <c r="BJ24" s="35"/>
      <c r="BQ24" s="35"/>
      <c r="BT24" s="35"/>
      <c r="CA24" s="35"/>
      <c r="CD24" s="35"/>
      <c r="CK24" s="35"/>
      <c r="CN24" s="35"/>
      <c r="CU24" s="35"/>
      <c r="CX24" s="35"/>
      <c r="DE24" s="35"/>
      <c r="DH24" s="35"/>
      <c r="DO24" s="35"/>
      <c r="DR24" s="35"/>
      <c r="DY24" s="35"/>
      <c r="EB24" s="35"/>
      <c r="EI24" s="35"/>
      <c r="EL24" s="35"/>
      <c r="ES24" s="35"/>
      <c r="EV24" s="35"/>
      <c r="FC24" s="35"/>
      <c r="FF24" s="35"/>
      <c r="FM24" s="35"/>
      <c r="FP24" s="35"/>
      <c r="FW24" s="35"/>
      <c r="FZ24" s="35"/>
      <c r="GG24" s="35"/>
      <c r="GJ24" s="35"/>
      <c r="GQ24" s="35"/>
      <c r="GT24" s="35"/>
      <c r="HA24" s="35"/>
      <c r="HD24" s="35"/>
      <c r="HK24" s="35"/>
      <c r="HN24" s="35"/>
      <c r="HU24" s="35"/>
      <c r="HX24" s="35"/>
      <c r="IE24" s="35"/>
      <c r="IH24" s="35"/>
      <c r="IO24" s="35"/>
      <c r="IR24" s="35"/>
    </row>
    <row r="25" spans="6:252" ht="12">
      <c r="F25" s="103"/>
      <c r="G25" s="103"/>
      <c r="H25" s="129"/>
      <c r="I25" s="130"/>
      <c r="J25" s="129"/>
      <c r="K25" s="129"/>
      <c r="L25" s="130"/>
      <c r="M25" s="129"/>
      <c r="N25" s="129"/>
      <c r="O25" s="129"/>
      <c r="P25" s="103"/>
      <c r="Q25" s="103"/>
      <c r="S25" s="35"/>
      <c r="V25" s="35"/>
      <c r="AC25" s="35"/>
      <c r="AF25" s="35"/>
      <c r="AM25" s="35"/>
      <c r="AP25" s="35"/>
      <c r="AW25" s="35"/>
      <c r="AZ25" s="35"/>
      <c r="BG25" s="35"/>
      <c r="BJ25" s="35"/>
      <c r="BQ25" s="35"/>
      <c r="BT25" s="35"/>
      <c r="CA25" s="35"/>
      <c r="CD25" s="35"/>
      <c r="CK25" s="35"/>
      <c r="CN25" s="35"/>
      <c r="CU25" s="35"/>
      <c r="CX25" s="35"/>
      <c r="DE25" s="35"/>
      <c r="DH25" s="35"/>
      <c r="DO25" s="35"/>
      <c r="DR25" s="35"/>
      <c r="DY25" s="35"/>
      <c r="EB25" s="35"/>
      <c r="EI25" s="35"/>
      <c r="EL25" s="35"/>
      <c r="ES25" s="35"/>
      <c r="EV25" s="35"/>
      <c r="FC25" s="35"/>
      <c r="FF25" s="35"/>
      <c r="FM25" s="35"/>
      <c r="FP25" s="35"/>
      <c r="FW25" s="35"/>
      <c r="FZ25" s="35"/>
      <c r="GG25" s="35"/>
      <c r="GJ25" s="35"/>
      <c r="GQ25" s="35"/>
      <c r="GT25" s="35"/>
      <c r="HA25" s="35"/>
      <c r="HD25" s="35"/>
      <c r="HK25" s="35"/>
      <c r="HN25" s="35"/>
      <c r="HU25" s="35"/>
      <c r="HX25" s="35"/>
      <c r="IE25" s="35"/>
      <c r="IH25" s="35"/>
      <c r="IO25" s="35"/>
      <c r="IR25" s="35"/>
    </row>
    <row r="26" spans="6:252" ht="12">
      <c r="F26" s="103"/>
      <c r="G26" s="103"/>
      <c r="H26" s="129"/>
      <c r="I26" s="130"/>
      <c r="J26" s="129"/>
      <c r="K26" s="129"/>
      <c r="L26" s="130"/>
      <c r="M26" s="129"/>
      <c r="N26" s="129"/>
      <c r="O26" s="129"/>
      <c r="P26" s="103"/>
      <c r="Q26" s="103"/>
      <c r="S26" s="35"/>
      <c r="V26" s="35"/>
      <c r="AC26" s="35"/>
      <c r="AF26" s="35"/>
      <c r="AM26" s="35"/>
      <c r="AP26" s="35"/>
      <c r="AW26" s="35"/>
      <c r="AZ26" s="35"/>
      <c r="BG26" s="35"/>
      <c r="BJ26" s="35"/>
      <c r="BQ26" s="35"/>
      <c r="BT26" s="35"/>
      <c r="CA26" s="35"/>
      <c r="CD26" s="35"/>
      <c r="CK26" s="35"/>
      <c r="CN26" s="35"/>
      <c r="CU26" s="35"/>
      <c r="CX26" s="35"/>
      <c r="DE26" s="35"/>
      <c r="DH26" s="35"/>
      <c r="DO26" s="35"/>
      <c r="DR26" s="35"/>
      <c r="DY26" s="35"/>
      <c r="EB26" s="35"/>
      <c r="EI26" s="35"/>
      <c r="EL26" s="35"/>
      <c r="ES26" s="35"/>
      <c r="EV26" s="35"/>
      <c r="FC26" s="35"/>
      <c r="FF26" s="35"/>
      <c r="FM26" s="35"/>
      <c r="FP26" s="35"/>
      <c r="FW26" s="35"/>
      <c r="FZ26" s="35"/>
      <c r="GG26" s="35"/>
      <c r="GJ26" s="35"/>
      <c r="GQ26" s="35"/>
      <c r="GT26" s="35"/>
      <c r="HA26" s="35"/>
      <c r="HD26" s="35"/>
      <c r="HK26" s="35"/>
      <c r="HN26" s="35"/>
      <c r="HU26" s="35"/>
      <c r="HX26" s="35"/>
      <c r="IE26" s="35"/>
      <c r="IH26" s="35"/>
      <c r="IO26" s="35"/>
      <c r="IR26" s="35"/>
    </row>
    <row r="27" spans="6:252" ht="12">
      <c r="F27" s="103"/>
      <c r="G27" s="103"/>
      <c r="H27" s="129"/>
      <c r="I27" s="130"/>
      <c r="J27" s="129"/>
      <c r="K27" s="129"/>
      <c r="L27" s="130"/>
      <c r="M27" s="129"/>
      <c r="N27" s="129"/>
      <c r="O27" s="129"/>
      <c r="P27" s="103"/>
      <c r="Q27" s="103"/>
      <c r="S27" s="35"/>
      <c r="V27" s="35"/>
      <c r="AC27" s="35"/>
      <c r="AF27" s="35"/>
      <c r="AM27" s="35"/>
      <c r="AP27" s="35"/>
      <c r="AW27" s="35"/>
      <c r="AZ27" s="35"/>
      <c r="BG27" s="35"/>
      <c r="BJ27" s="35"/>
      <c r="BQ27" s="35"/>
      <c r="BT27" s="35"/>
      <c r="CA27" s="35"/>
      <c r="CD27" s="35"/>
      <c r="CK27" s="35"/>
      <c r="CN27" s="35"/>
      <c r="CU27" s="35"/>
      <c r="CX27" s="35"/>
      <c r="DE27" s="35"/>
      <c r="DH27" s="35"/>
      <c r="DO27" s="35"/>
      <c r="DR27" s="35"/>
      <c r="DY27" s="35"/>
      <c r="EB27" s="35"/>
      <c r="EI27" s="35"/>
      <c r="EL27" s="35"/>
      <c r="ES27" s="35"/>
      <c r="EV27" s="35"/>
      <c r="FC27" s="35"/>
      <c r="FF27" s="35"/>
      <c r="FM27" s="35"/>
      <c r="FP27" s="35"/>
      <c r="FW27" s="35"/>
      <c r="FZ27" s="35"/>
      <c r="GG27" s="35"/>
      <c r="GJ27" s="35"/>
      <c r="GQ27" s="35"/>
      <c r="GT27" s="35"/>
      <c r="HA27" s="35"/>
      <c r="HD27" s="35"/>
      <c r="HK27" s="35"/>
      <c r="HN27" s="35"/>
      <c r="HU27" s="35"/>
      <c r="HX27" s="35"/>
      <c r="IE27" s="35"/>
      <c r="IH27" s="35"/>
      <c r="IO27" s="35"/>
      <c r="IR27" s="35"/>
    </row>
    <row r="28" spans="6:252" ht="12">
      <c r="F28" s="103"/>
      <c r="G28" s="103"/>
      <c r="H28" s="129"/>
      <c r="I28" s="130"/>
      <c r="J28" s="129"/>
      <c r="K28" s="129"/>
      <c r="L28" s="130"/>
      <c r="M28" s="129"/>
      <c r="N28" s="129"/>
      <c r="O28" s="129"/>
      <c r="P28" s="103"/>
      <c r="Q28" s="103"/>
      <c r="S28" s="35"/>
      <c r="V28" s="35"/>
      <c r="AC28" s="35"/>
      <c r="AF28" s="35"/>
      <c r="AM28" s="35"/>
      <c r="AP28" s="35"/>
      <c r="AW28" s="35"/>
      <c r="AZ28" s="35"/>
      <c r="BG28" s="35"/>
      <c r="BJ28" s="35"/>
      <c r="BQ28" s="35"/>
      <c r="BT28" s="35"/>
      <c r="CA28" s="35"/>
      <c r="CD28" s="35"/>
      <c r="CK28" s="35"/>
      <c r="CN28" s="35"/>
      <c r="CU28" s="35"/>
      <c r="CX28" s="35"/>
      <c r="DE28" s="35"/>
      <c r="DH28" s="35"/>
      <c r="DO28" s="35"/>
      <c r="DR28" s="35"/>
      <c r="DY28" s="35"/>
      <c r="EB28" s="35"/>
      <c r="EI28" s="35"/>
      <c r="EL28" s="35"/>
      <c r="ES28" s="35"/>
      <c r="EV28" s="35"/>
      <c r="FC28" s="35"/>
      <c r="FF28" s="35"/>
      <c r="FM28" s="35"/>
      <c r="FP28" s="35"/>
      <c r="FW28" s="35"/>
      <c r="FZ28" s="35"/>
      <c r="GG28" s="35"/>
      <c r="GJ28" s="35"/>
      <c r="GQ28" s="35"/>
      <c r="GT28" s="35"/>
      <c r="HA28" s="35"/>
      <c r="HD28" s="35"/>
      <c r="HK28" s="35"/>
      <c r="HN28" s="35"/>
      <c r="HU28" s="35"/>
      <c r="HX28" s="35"/>
      <c r="IE28" s="35"/>
      <c r="IH28" s="35"/>
      <c r="IO28" s="35"/>
      <c r="IR28" s="35"/>
    </row>
    <row r="29" spans="6:252" ht="12">
      <c r="F29" s="103"/>
      <c r="G29" s="103"/>
      <c r="H29" s="129"/>
      <c r="I29" s="130"/>
      <c r="J29" s="129"/>
      <c r="K29" s="129"/>
      <c r="L29" s="130"/>
      <c r="M29" s="129"/>
      <c r="N29" s="129"/>
      <c r="O29" s="129"/>
      <c r="P29" s="103"/>
      <c r="Q29" s="103"/>
      <c r="S29" s="35"/>
      <c r="V29" s="35"/>
      <c r="AC29" s="35"/>
      <c r="AF29" s="35"/>
      <c r="AM29" s="35"/>
      <c r="AP29" s="35"/>
      <c r="AW29" s="35"/>
      <c r="AZ29" s="35"/>
      <c r="BG29" s="35"/>
      <c r="BJ29" s="35"/>
      <c r="BQ29" s="35"/>
      <c r="BT29" s="35"/>
      <c r="CA29" s="35"/>
      <c r="CD29" s="35"/>
      <c r="CK29" s="35"/>
      <c r="CN29" s="35"/>
      <c r="CU29" s="35"/>
      <c r="CX29" s="35"/>
      <c r="DE29" s="35"/>
      <c r="DH29" s="35"/>
      <c r="DO29" s="35"/>
      <c r="DR29" s="35"/>
      <c r="DY29" s="35"/>
      <c r="EB29" s="35"/>
      <c r="EI29" s="35"/>
      <c r="EL29" s="35"/>
      <c r="ES29" s="35"/>
      <c r="EV29" s="35"/>
      <c r="FC29" s="35"/>
      <c r="FF29" s="35"/>
      <c r="FM29" s="35"/>
      <c r="FP29" s="35"/>
      <c r="FW29" s="35"/>
      <c r="FZ29" s="35"/>
      <c r="GG29" s="35"/>
      <c r="GJ29" s="35"/>
      <c r="GQ29" s="35"/>
      <c r="GT29" s="35"/>
      <c r="HA29" s="35"/>
      <c r="HD29" s="35"/>
      <c r="HK29" s="35"/>
      <c r="HN29" s="35"/>
      <c r="HU29" s="35"/>
      <c r="HX29" s="35"/>
      <c r="IE29" s="35"/>
      <c r="IH29" s="35"/>
      <c r="IO29" s="35"/>
      <c r="IR29" s="35"/>
    </row>
    <row r="30" spans="6:252" ht="12">
      <c r="F30" s="103"/>
      <c r="G30" s="103"/>
      <c r="H30" s="129"/>
      <c r="I30" s="130"/>
      <c r="J30" s="129"/>
      <c r="K30" s="129"/>
      <c r="L30" s="130"/>
      <c r="M30" s="129"/>
      <c r="N30" s="129"/>
      <c r="O30" s="129"/>
      <c r="P30" s="103"/>
      <c r="Q30" s="103"/>
      <c r="S30" s="35"/>
      <c r="V30" s="35"/>
      <c r="AC30" s="35"/>
      <c r="AF30" s="35"/>
      <c r="AM30" s="35"/>
      <c r="AP30" s="35"/>
      <c r="AW30" s="35"/>
      <c r="AZ30" s="35"/>
      <c r="BG30" s="35"/>
      <c r="BJ30" s="35"/>
      <c r="BQ30" s="35"/>
      <c r="BT30" s="35"/>
      <c r="CA30" s="35"/>
      <c r="CD30" s="35"/>
      <c r="CK30" s="35"/>
      <c r="CN30" s="35"/>
      <c r="CU30" s="35"/>
      <c r="CX30" s="35"/>
      <c r="DE30" s="35"/>
      <c r="DH30" s="35"/>
      <c r="DO30" s="35"/>
      <c r="DR30" s="35"/>
      <c r="DY30" s="35"/>
      <c r="EB30" s="35"/>
      <c r="EI30" s="35"/>
      <c r="EL30" s="35"/>
      <c r="ES30" s="35"/>
      <c r="EV30" s="35"/>
      <c r="FC30" s="35"/>
      <c r="FF30" s="35"/>
      <c r="FM30" s="35"/>
      <c r="FP30" s="35"/>
      <c r="FW30" s="35"/>
      <c r="FZ30" s="35"/>
      <c r="GG30" s="35"/>
      <c r="GJ30" s="35"/>
      <c r="GQ30" s="35"/>
      <c r="GT30" s="35"/>
      <c r="HA30" s="35"/>
      <c r="HD30" s="35"/>
      <c r="HK30" s="35"/>
      <c r="HN30" s="35"/>
      <c r="HU30" s="35"/>
      <c r="HX30" s="35"/>
      <c r="IE30" s="35"/>
      <c r="IH30" s="35"/>
      <c r="IO30" s="35"/>
      <c r="IR30" s="35"/>
    </row>
    <row r="31" spans="6:252" ht="12">
      <c r="F31" s="103"/>
      <c r="G31" s="103"/>
      <c r="H31" s="103"/>
      <c r="I31" s="105"/>
      <c r="J31" s="103"/>
      <c r="K31" s="103"/>
      <c r="L31" s="105"/>
      <c r="M31" s="103"/>
      <c r="N31" s="103"/>
      <c r="O31" s="103"/>
      <c r="P31" s="103"/>
      <c r="Q31" s="103"/>
      <c r="S31" s="35"/>
      <c r="V31" s="35"/>
      <c r="AC31" s="35"/>
      <c r="AF31" s="35"/>
      <c r="AM31" s="35"/>
      <c r="AP31" s="35"/>
      <c r="AW31" s="35"/>
      <c r="AZ31" s="35"/>
      <c r="BG31" s="35"/>
      <c r="BJ31" s="35"/>
      <c r="BQ31" s="35"/>
      <c r="BT31" s="35"/>
      <c r="CA31" s="35"/>
      <c r="CD31" s="35"/>
      <c r="CK31" s="35"/>
      <c r="CN31" s="35"/>
      <c r="CU31" s="35"/>
      <c r="CX31" s="35"/>
      <c r="DE31" s="35"/>
      <c r="DH31" s="35"/>
      <c r="DO31" s="35"/>
      <c r="DR31" s="35"/>
      <c r="DY31" s="35"/>
      <c r="EB31" s="35"/>
      <c r="EI31" s="35"/>
      <c r="EL31" s="35"/>
      <c r="ES31" s="35"/>
      <c r="EV31" s="35"/>
      <c r="FC31" s="35"/>
      <c r="FF31" s="35"/>
      <c r="FM31" s="35"/>
      <c r="FP31" s="35"/>
      <c r="FW31" s="35"/>
      <c r="FZ31" s="35"/>
      <c r="GG31" s="35"/>
      <c r="GJ31" s="35"/>
      <c r="GQ31" s="35"/>
      <c r="GT31" s="35"/>
      <c r="HA31" s="35"/>
      <c r="HD31" s="35"/>
      <c r="HK31" s="35"/>
      <c r="HN31" s="35"/>
      <c r="HU31" s="35"/>
      <c r="HX31" s="35"/>
      <c r="IE31" s="35"/>
      <c r="IH31" s="35"/>
      <c r="IO31" s="35"/>
      <c r="IR31" s="35"/>
    </row>
    <row r="32" spans="6:252" ht="12">
      <c r="F32" s="103"/>
      <c r="G32" s="103"/>
      <c r="H32" s="103"/>
      <c r="I32" s="105"/>
      <c r="J32" s="103"/>
      <c r="K32" s="103"/>
      <c r="L32" s="105"/>
      <c r="M32" s="103"/>
      <c r="N32" s="103"/>
      <c r="O32" s="103"/>
      <c r="P32" s="103"/>
      <c r="Q32" s="103"/>
      <c r="S32" s="35"/>
      <c r="V32" s="35"/>
      <c r="AC32" s="35"/>
      <c r="AF32" s="35"/>
      <c r="AM32" s="35"/>
      <c r="AP32" s="35"/>
      <c r="AW32" s="35"/>
      <c r="AZ32" s="35"/>
      <c r="BG32" s="35"/>
      <c r="BJ32" s="35"/>
      <c r="BQ32" s="35"/>
      <c r="BT32" s="35"/>
      <c r="CA32" s="35"/>
      <c r="CD32" s="35"/>
      <c r="CK32" s="35"/>
      <c r="CN32" s="35"/>
      <c r="CU32" s="35"/>
      <c r="CX32" s="35"/>
      <c r="DE32" s="35"/>
      <c r="DH32" s="35"/>
      <c r="DO32" s="35"/>
      <c r="DR32" s="35"/>
      <c r="DY32" s="35"/>
      <c r="EB32" s="35"/>
      <c r="EI32" s="35"/>
      <c r="EL32" s="35"/>
      <c r="ES32" s="35"/>
      <c r="EV32" s="35"/>
      <c r="FC32" s="35"/>
      <c r="FF32" s="35"/>
      <c r="FM32" s="35"/>
      <c r="FP32" s="35"/>
      <c r="FW32" s="35"/>
      <c r="FZ32" s="35"/>
      <c r="GG32" s="35"/>
      <c r="GJ32" s="35"/>
      <c r="GQ32" s="35"/>
      <c r="GT32" s="35"/>
      <c r="HA32" s="35"/>
      <c r="HD32" s="35"/>
      <c r="HK32" s="35"/>
      <c r="HN32" s="35"/>
      <c r="HU32" s="35"/>
      <c r="HX32" s="35"/>
      <c r="IE32" s="35"/>
      <c r="IH32" s="35"/>
      <c r="IO32" s="35"/>
      <c r="IR32" s="35"/>
    </row>
    <row r="33" spans="6:252" ht="12">
      <c r="F33" s="103"/>
      <c r="G33" s="103"/>
      <c r="H33" s="103"/>
      <c r="I33" s="105"/>
      <c r="J33" s="103"/>
      <c r="K33" s="103"/>
      <c r="L33" s="105"/>
      <c r="M33" s="103"/>
      <c r="N33" s="103"/>
      <c r="O33" s="103"/>
      <c r="P33" s="103"/>
      <c r="Q33" s="103"/>
      <c r="S33" s="35"/>
      <c r="V33" s="35"/>
      <c r="AC33" s="35"/>
      <c r="AF33" s="35"/>
      <c r="AM33" s="35"/>
      <c r="AP33" s="35"/>
      <c r="AW33" s="35"/>
      <c r="AZ33" s="35"/>
      <c r="BG33" s="35"/>
      <c r="BJ33" s="35"/>
      <c r="BQ33" s="35"/>
      <c r="BT33" s="35"/>
      <c r="CA33" s="35"/>
      <c r="CD33" s="35"/>
      <c r="CK33" s="35"/>
      <c r="CN33" s="35"/>
      <c r="CU33" s="35"/>
      <c r="CX33" s="35"/>
      <c r="DE33" s="35"/>
      <c r="DH33" s="35"/>
      <c r="DO33" s="35"/>
      <c r="DR33" s="35"/>
      <c r="DY33" s="35"/>
      <c r="EB33" s="35"/>
      <c r="EI33" s="35"/>
      <c r="EL33" s="35"/>
      <c r="ES33" s="35"/>
      <c r="EV33" s="35"/>
      <c r="FC33" s="35"/>
      <c r="FF33" s="35"/>
      <c r="FM33" s="35"/>
      <c r="FP33" s="35"/>
      <c r="FW33" s="35"/>
      <c r="FZ33" s="35"/>
      <c r="GG33" s="35"/>
      <c r="GJ33" s="35"/>
      <c r="GQ33" s="35"/>
      <c r="GT33" s="35"/>
      <c r="HA33" s="35"/>
      <c r="HD33" s="35"/>
      <c r="HK33" s="35"/>
      <c r="HN33" s="35"/>
      <c r="HU33" s="35"/>
      <c r="HX33" s="35"/>
      <c r="IE33" s="35"/>
      <c r="IH33" s="35"/>
      <c r="IO33" s="35"/>
      <c r="IR33" s="35"/>
    </row>
    <row r="34" spans="6:252" ht="12">
      <c r="F34" s="103"/>
      <c r="G34" s="103"/>
      <c r="H34" s="103"/>
      <c r="I34" s="105"/>
      <c r="J34" s="103"/>
      <c r="K34" s="103"/>
      <c r="L34" s="105"/>
      <c r="M34" s="103"/>
      <c r="N34" s="103"/>
      <c r="O34" s="103"/>
      <c r="P34" s="103"/>
      <c r="Q34" s="103"/>
      <c r="S34" s="35"/>
      <c r="V34" s="35"/>
      <c r="AC34" s="35"/>
      <c r="AF34" s="35"/>
      <c r="AM34" s="35"/>
      <c r="AP34" s="35"/>
      <c r="AW34" s="35"/>
      <c r="AZ34" s="35"/>
      <c r="BG34" s="35"/>
      <c r="BJ34" s="35"/>
      <c r="BQ34" s="35"/>
      <c r="BT34" s="35"/>
      <c r="CA34" s="35"/>
      <c r="CD34" s="35"/>
      <c r="CK34" s="35"/>
      <c r="CN34" s="35"/>
      <c r="CU34" s="35"/>
      <c r="CX34" s="35"/>
      <c r="DE34" s="35"/>
      <c r="DH34" s="35"/>
      <c r="DO34" s="35"/>
      <c r="DR34" s="35"/>
      <c r="DY34" s="35"/>
      <c r="EB34" s="35"/>
      <c r="EI34" s="35"/>
      <c r="EL34" s="35"/>
      <c r="ES34" s="35"/>
      <c r="EV34" s="35"/>
      <c r="FC34" s="35"/>
      <c r="FF34" s="35"/>
      <c r="FM34" s="35"/>
      <c r="FP34" s="35"/>
      <c r="FW34" s="35"/>
      <c r="FZ34" s="35"/>
      <c r="GG34" s="35"/>
      <c r="GJ34" s="35"/>
      <c r="GQ34" s="35"/>
      <c r="GT34" s="35"/>
      <c r="HA34" s="35"/>
      <c r="HD34" s="35"/>
      <c r="HK34" s="35"/>
      <c r="HN34" s="35"/>
      <c r="HU34" s="35"/>
      <c r="HX34" s="35"/>
      <c r="IE34" s="35"/>
      <c r="IH34" s="35"/>
      <c r="IO34" s="35"/>
      <c r="IR34" s="35"/>
    </row>
    <row r="35" spans="6:252" ht="12">
      <c r="F35" s="103"/>
      <c r="G35" s="103"/>
      <c r="H35" s="103"/>
      <c r="I35" s="105"/>
      <c r="J35" s="103"/>
      <c r="K35" s="103"/>
      <c r="L35" s="105"/>
      <c r="M35" s="103"/>
      <c r="N35" s="103"/>
      <c r="O35" s="103"/>
      <c r="P35" s="103"/>
      <c r="Q35" s="103"/>
      <c r="S35" s="35"/>
      <c r="V35" s="35"/>
      <c r="AC35" s="35"/>
      <c r="AF35" s="35"/>
      <c r="AM35" s="35"/>
      <c r="AP35" s="35"/>
      <c r="AW35" s="35"/>
      <c r="AZ35" s="35"/>
      <c r="BG35" s="35"/>
      <c r="BJ35" s="35"/>
      <c r="BQ35" s="35"/>
      <c r="BT35" s="35"/>
      <c r="CA35" s="35"/>
      <c r="CD35" s="35"/>
      <c r="CK35" s="35"/>
      <c r="CN35" s="35"/>
      <c r="CU35" s="35"/>
      <c r="CX35" s="35"/>
      <c r="DE35" s="35"/>
      <c r="DH35" s="35"/>
      <c r="DO35" s="35"/>
      <c r="DR35" s="35"/>
      <c r="DY35" s="35"/>
      <c r="EB35" s="35"/>
      <c r="EI35" s="35"/>
      <c r="EL35" s="35"/>
      <c r="ES35" s="35"/>
      <c r="EV35" s="35"/>
      <c r="FC35" s="35"/>
      <c r="FF35" s="35"/>
      <c r="FM35" s="35"/>
      <c r="FP35" s="35"/>
      <c r="FW35" s="35"/>
      <c r="FZ35" s="35"/>
      <c r="GG35" s="35"/>
      <c r="GJ35" s="35"/>
      <c r="GQ35" s="35"/>
      <c r="GT35" s="35"/>
      <c r="HA35" s="35"/>
      <c r="HD35" s="35"/>
      <c r="HK35" s="35"/>
      <c r="HN35" s="35"/>
      <c r="HU35" s="35"/>
      <c r="HX35" s="35"/>
      <c r="IE35" s="35"/>
      <c r="IH35" s="35"/>
      <c r="IO35" s="35"/>
      <c r="IR35" s="35"/>
    </row>
    <row r="36" spans="6:252" ht="12">
      <c r="F36" s="103"/>
      <c r="G36" s="103"/>
      <c r="H36" s="103"/>
      <c r="I36" s="105"/>
      <c r="J36" s="103"/>
      <c r="K36" s="103"/>
      <c r="L36" s="105"/>
      <c r="M36" s="103"/>
      <c r="N36" s="103"/>
      <c r="O36" s="103"/>
      <c r="P36" s="103"/>
      <c r="Q36" s="103"/>
      <c r="S36" s="35"/>
      <c r="V36" s="35"/>
      <c r="AC36" s="35"/>
      <c r="AF36" s="35"/>
      <c r="AM36" s="35"/>
      <c r="AP36" s="35"/>
      <c r="AW36" s="35"/>
      <c r="AZ36" s="35"/>
      <c r="BG36" s="35"/>
      <c r="BJ36" s="35"/>
      <c r="BQ36" s="35"/>
      <c r="BT36" s="35"/>
      <c r="CA36" s="35"/>
      <c r="CD36" s="35"/>
      <c r="CK36" s="35"/>
      <c r="CN36" s="35"/>
      <c r="CU36" s="35"/>
      <c r="CX36" s="35"/>
      <c r="DE36" s="35"/>
      <c r="DH36" s="35"/>
      <c r="DO36" s="35"/>
      <c r="DR36" s="35"/>
      <c r="DY36" s="35"/>
      <c r="EB36" s="35"/>
      <c r="EI36" s="35"/>
      <c r="EL36" s="35"/>
      <c r="ES36" s="35"/>
      <c r="EV36" s="35"/>
      <c r="FC36" s="35"/>
      <c r="FF36" s="35"/>
      <c r="FM36" s="35"/>
      <c r="FP36" s="35"/>
      <c r="FW36" s="35"/>
      <c r="FZ36" s="35"/>
      <c r="GG36" s="35"/>
      <c r="GJ36" s="35"/>
      <c r="GQ36" s="35"/>
      <c r="GT36" s="35"/>
      <c r="HA36" s="35"/>
      <c r="HD36" s="35"/>
      <c r="HK36" s="35"/>
      <c r="HN36" s="35"/>
      <c r="HU36" s="35"/>
      <c r="HX36" s="35"/>
      <c r="IE36" s="35"/>
      <c r="IH36" s="35"/>
      <c r="IO36" s="35"/>
      <c r="IR36" s="35"/>
    </row>
    <row r="37" spans="6:252" ht="12">
      <c r="F37" s="103"/>
      <c r="G37" s="103"/>
      <c r="H37" s="103"/>
      <c r="I37" s="105"/>
      <c r="J37" s="103"/>
      <c r="K37" s="103"/>
      <c r="L37" s="105"/>
      <c r="M37" s="103"/>
      <c r="N37" s="103"/>
      <c r="O37" s="103"/>
      <c r="P37" s="103"/>
      <c r="Q37" s="103"/>
      <c r="S37" s="35"/>
      <c r="V37" s="35"/>
      <c r="AC37" s="35"/>
      <c r="AF37" s="35"/>
      <c r="AM37" s="35"/>
      <c r="AP37" s="35"/>
      <c r="AW37" s="35"/>
      <c r="AZ37" s="35"/>
      <c r="BG37" s="35"/>
      <c r="BJ37" s="35"/>
      <c r="BQ37" s="35"/>
      <c r="BT37" s="35"/>
      <c r="CA37" s="35"/>
      <c r="CD37" s="35"/>
      <c r="CK37" s="35"/>
      <c r="CN37" s="35"/>
      <c r="CU37" s="35"/>
      <c r="CX37" s="35"/>
      <c r="DE37" s="35"/>
      <c r="DH37" s="35"/>
      <c r="DO37" s="35"/>
      <c r="DR37" s="35"/>
      <c r="DY37" s="35"/>
      <c r="EB37" s="35"/>
      <c r="EI37" s="35"/>
      <c r="EL37" s="35"/>
      <c r="ES37" s="35"/>
      <c r="EV37" s="35"/>
      <c r="FC37" s="35"/>
      <c r="FF37" s="35"/>
      <c r="FM37" s="35"/>
      <c r="FP37" s="35"/>
      <c r="FW37" s="35"/>
      <c r="FZ37" s="35"/>
      <c r="GG37" s="35"/>
      <c r="GJ37" s="35"/>
      <c r="GQ37" s="35"/>
      <c r="GT37" s="35"/>
      <c r="HA37" s="35"/>
      <c r="HD37" s="35"/>
      <c r="HK37" s="35"/>
      <c r="HN37" s="35"/>
      <c r="HU37" s="35"/>
      <c r="HX37" s="35"/>
      <c r="IE37" s="35"/>
      <c r="IH37" s="35"/>
      <c r="IO37" s="35"/>
      <c r="IR37" s="35"/>
    </row>
    <row r="38" spans="9:252" ht="12">
      <c r="I38" s="35"/>
      <c r="L38" s="35"/>
      <c r="S38" s="35"/>
      <c r="V38" s="35"/>
      <c r="AC38" s="35"/>
      <c r="AF38" s="35"/>
      <c r="AM38" s="35"/>
      <c r="AP38" s="35"/>
      <c r="AW38" s="35"/>
      <c r="AZ38" s="35"/>
      <c r="BG38" s="35"/>
      <c r="BJ38" s="35"/>
      <c r="BQ38" s="35"/>
      <c r="BT38" s="35"/>
      <c r="CA38" s="35"/>
      <c r="CD38" s="35"/>
      <c r="CK38" s="35"/>
      <c r="CN38" s="35"/>
      <c r="CU38" s="35"/>
      <c r="CX38" s="35"/>
      <c r="DE38" s="35"/>
      <c r="DH38" s="35"/>
      <c r="DO38" s="35"/>
      <c r="DR38" s="35"/>
      <c r="DY38" s="35"/>
      <c r="EB38" s="35"/>
      <c r="EI38" s="35"/>
      <c r="EL38" s="35"/>
      <c r="ES38" s="35"/>
      <c r="EV38" s="35"/>
      <c r="FC38" s="35"/>
      <c r="FF38" s="35"/>
      <c r="FM38" s="35"/>
      <c r="FP38" s="35"/>
      <c r="FW38" s="35"/>
      <c r="FZ38" s="35"/>
      <c r="GG38" s="35"/>
      <c r="GJ38" s="35"/>
      <c r="GQ38" s="35"/>
      <c r="GT38" s="35"/>
      <c r="HA38" s="35"/>
      <c r="HD38" s="35"/>
      <c r="HK38" s="35"/>
      <c r="HN38" s="35"/>
      <c r="HU38" s="35"/>
      <c r="HX38" s="35"/>
      <c r="IE38" s="35"/>
      <c r="IH38" s="35"/>
      <c r="IO38" s="35"/>
      <c r="IR38" s="35"/>
    </row>
    <row r="39" spans="9:252" ht="12">
      <c r="I39" s="35"/>
      <c r="L39" s="35"/>
      <c r="S39" s="35"/>
      <c r="V39" s="35"/>
      <c r="AC39" s="35"/>
      <c r="AF39" s="35"/>
      <c r="AM39" s="35"/>
      <c r="AP39" s="35"/>
      <c r="AW39" s="35"/>
      <c r="AZ39" s="35"/>
      <c r="BG39" s="35"/>
      <c r="BJ39" s="35"/>
      <c r="BQ39" s="35"/>
      <c r="BT39" s="35"/>
      <c r="CA39" s="35"/>
      <c r="CD39" s="35"/>
      <c r="CK39" s="35"/>
      <c r="CN39" s="35"/>
      <c r="CU39" s="35"/>
      <c r="CX39" s="35"/>
      <c r="DE39" s="35"/>
      <c r="DH39" s="35"/>
      <c r="DO39" s="35"/>
      <c r="DR39" s="35"/>
      <c r="DY39" s="35"/>
      <c r="EB39" s="35"/>
      <c r="EI39" s="35"/>
      <c r="EL39" s="35"/>
      <c r="ES39" s="35"/>
      <c r="EV39" s="35"/>
      <c r="FC39" s="35"/>
      <c r="FF39" s="35"/>
      <c r="FM39" s="35"/>
      <c r="FP39" s="35"/>
      <c r="FW39" s="35"/>
      <c r="FZ39" s="35"/>
      <c r="GG39" s="35"/>
      <c r="GJ39" s="35"/>
      <c r="GQ39" s="35"/>
      <c r="GT39" s="35"/>
      <c r="HA39" s="35"/>
      <c r="HD39" s="35"/>
      <c r="HK39" s="35"/>
      <c r="HN39" s="35"/>
      <c r="HU39" s="35"/>
      <c r="HX39" s="35"/>
      <c r="IE39" s="35"/>
      <c r="IH39" s="35"/>
      <c r="IO39" s="35"/>
      <c r="IR39" s="35"/>
    </row>
  </sheetData>
  <sheetProtection password="EC8A" sheet="1" objects="1" scenarios="1"/>
  <printOptions/>
  <pageMargins left="0.75" right="0.75" top="1" bottom="1" header="0.5" footer="0.5"/>
  <pageSetup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5"/>
  <dimension ref="A1:IV39"/>
  <sheetViews>
    <sheetView zoomScalePageLayoutView="0" workbookViewId="0" topLeftCell="A1">
      <selection activeCell="H16" sqref="H15:H16"/>
    </sheetView>
  </sheetViews>
  <sheetFormatPr defaultColWidth="28.140625" defaultRowHeight="12.75"/>
  <cols>
    <col min="1" max="1" width="23.7109375" style="44" customWidth="1"/>
    <col min="2" max="2" width="1.8515625" style="44" customWidth="1"/>
    <col min="3" max="5" width="23.57421875" style="44" customWidth="1"/>
    <col min="6" max="6" width="28.140625" style="32" customWidth="1"/>
    <col min="7" max="7" width="13.8515625" style="32" customWidth="1"/>
    <col min="8" max="8" width="17.8515625" style="32" customWidth="1"/>
    <col min="9" max="9" width="6.28125" style="32" customWidth="1"/>
    <col min="10" max="10" width="19.8515625" style="32" customWidth="1"/>
    <col min="11" max="11" width="16.7109375" style="32" customWidth="1"/>
    <col min="12" max="12" width="15.421875" style="32" customWidth="1"/>
    <col min="13" max="13" width="10.421875" style="32" bestFit="1" customWidth="1"/>
    <col min="14" max="14" width="17.421875" style="32" customWidth="1"/>
    <col min="15" max="15" width="9.140625" style="32" customWidth="1"/>
    <col min="16" max="16" width="28.140625" style="32" customWidth="1"/>
    <col min="17" max="17" width="13.8515625" style="32" customWidth="1"/>
    <col min="18" max="18" width="17.8515625" style="32" customWidth="1"/>
    <col min="19" max="19" width="6.28125" style="32" customWidth="1"/>
    <col min="20" max="20" width="19.8515625" style="32" customWidth="1"/>
    <col min="21" max="21" width="16.7109375" style="32" customWidth="1"/>
    <col min="22" max="22" width="15.421875" style="32" customWidth="1"/>
    <col min="23" max="23" width="9.140625" style="32" customWidth="1"/>
    <col min="24" max="24" width="17.421875" style="32" customWidth="1"/>
    <col min="25" max="25" width="9.140625" style="32" customWidth="1"/>
    <col min="26" max="26" width="28.140625" style="32" customWidth="1"/>
    <col min="27" max="27" width="13.8515625" style="32" customWidth="1"/>
    <col min="28" max="28" width="17.8515625" style="32" customWidth="1"/>
    <col min="29" max="29" width="6.28125" style="32" customWidth="1"/>
    <col min="30" max="30" width="19.8515625" style="32" customWidth="1"/>
    <col min="31" max="31" width="16.7109375" style="32" customWidth="1"/>
    <col min="32" max="32" width="15.421875" style="32" customWidth="1"/>
    <col min="33" max="33" width="9.140625" style="32" customWidth="1"/>
    <col min="34" max="34" width="17.421875" style="32" customWidth="1"/>
    <col min="35" max="35" width="9.140625" style="32" customWidth="1"/>
    <col min="36" max="36" width="28.140625" style="32" customWidth="1"/>
    <col min="37" max="37" width="13.8515625" style="32" customWidth="1"/>
    <col min="38" max="38" width="17.8515625" style="32" customWidth="1"/>
    <col min="39" max="39" width="6.28125" style="32" customWidth="1"/>
    <col min="40" max="40" width="19.8515625" style="32" customWidth="1"/>
    <col min="41" max="41" width="16.7109375" style="32" customWidth="1"/>
    <col min="42" max="42" width="15.421875" style="32" customWidth="1"/>
    <col min="43" max="43" width="9.140625" style="32" customWidth="1"/>
    <col min="44" max="44" width="17.421875" style="32" customWidth="1"/>
    <col min="45" max="45" width="9.140625" style="32" customWidth="1"/>
    <col min="46" max="46" width="28.140625" style="32" customWidth="1"/>
    <col min="47" max="47" width="13.8515625" style="32" customWidth="1"/>
    <col min="48" max="48" width="17.8515625" style="32" customWidth="1"/>
    <col min="49" max="49" width="6.28125" style="32" customWidth="1"/>
    <col min="50" max="50" width="19.8515625" style="32" customWidth="1"/>
    <col min="51" max="51" width="16.7109375" style="32" customWidth="1"/>
    <col min="52" max="52" width="15.421875" style="32" customWidth="1"/>
    <col min="53" max="53" width="9.140625" style="32" customWidth="1"/>
    <col min="54" max="54" width="17.421875" style="32" customWidth="1"/>
    <col min="55" max="55" width="9.140625" style="32" customWidth="1"/>
    <col min="56" max="56" width="28.140625" style="32" customWidth="1"/>
    <col min="57" max="57" width="13.8515625" style="32" customWidth="1"/>
    <col min="58" max="58" width="17.8515625" style="32" customWidth="1"/>
    <col min="59" max="59" width="6.28125" style="32" customWidth="1"/>
    <col min="60" max="60" width="19.8515625" style="32" customWidth="1"/>
    <col min="61" max="61" width="16.7109375" style="32" customWidth="1"/>
    <col min="62" max="62" width="15.421875" style="32" customWidth="1"/>
    <col min="63" max="63" width="9.140625" style="32" customWidth="1"/>
    <col min="64" max="64" width="17.421875" style="32" customWidth="1"/>
    <col min="65" max="65" width="9.140625" style="32" customWidth="1"/>
    <col min="66" max="66" width="28.140625" style="32" customWidth="1"/>
    <col min="67" max="67" width="13.8515625" style="32" customWidth="1"/>
    <col min="68" max="68" width="17.8515625" style="32" customWidth="1"/>
    <col min="69" max="69" width="6.28125" style="32" customWidth="1"/>
    <col min="70" max="70" width="19.8515625" style="32" customWidth="1"/>
    <col min="71" max="71" width="16.7109375" style="32" customWidth="1"/>
    <col min="72" max="72" width="15.421875" style="32" customWidth="1"/>
    <col min="73" max="73" width="9.140625" style="32" customWidth="1"/>
    <col min="74" max="74" width="17.421875" style="32" customWidth="1"/>
    <col min="75" max="75" width="9.140625" style="32" customWidth="1"/>
    <col min="76" max="76" width="28.140625" style="32" customWidth="1"/>
    <col min="77" max="77" width="13.8515625" style="32" customWidth="1"/>
    <col min="78" max="78" width="17.8515625" style="32" customWidth="1"/>
    <col min="79" max="79" width="6.28125" style="32" customWidth="1"/>
    <col min="80" max="80" width="19.8515625" style="32" customWidth="1"/>
    <col min="81" max="81" width="16.7109375" style="32" customWidth="1"/>
    <col min="82" max="82" width="15.421875" style="32" customWidth="1"/>
    <col min="83" max="83" width="9.140625" style="32" customWidth="1"/>
    <col min="84" max="84" width="17.421875" style="32" customWidth="1"/>
    <col min="85" max="85" width="9.140625" style="32" customWidth="1"/>
    <col min="86" max="86" width="28.140625" style="32" customWidth="1"/>
    <col min="87" max="87" width="13.8515625" style="32" customWidth="1"/>
    <col min="88" max="88" width="17.8515625" style="32" customWidth="1"/>
    <col min="89" max="89" width="6.28125" style="32" customWidth="1"/>
    <col min="90" max="90" width="19.8515625" style="32" customWidth="1"/>
    <col min="91" max="91" width="16.7109375" style="32" customWidth="1"/>
    <col min="92" max="92" width="15.421875" style="32" customWidth="1"/>
    <col min="93" max="93" width="9.140625" style="32" customWidth="1"/>
    <col min="94" max="94" width="17.421875" style="32" customWidth="1"/>
    <col min="95" max="95" width="9.140625" style="32" customWidth="1"/>
    <col min="96" max="96" width="28.140625" style="32" customWidth="1"/>
    <col min="97" max="97" width="13.8515625" style="32" customWidth="1"/>
    <col min="98" max="98" width="17.8515625" style="32" customWidth="1"/>
    <col min="99" max="99" width="6.28125" style="32" customWidth="1"/>
    <col min="100" max="100" width="19.8515625" style="32" customWidth="1"/>
    <col min="101" max="101" width="16.7109375" style="32" customWidth="1"/>
    <col min="102" max="102" width="15.421875" style="32" customWidth="1"/>
    <col min="103" max="103" width="9.140625" style="32" customWidth="1"/>
    <col min="104" max="104" width="17.421875" style="32" customWidth="1"/>
    <col min="105" max="105" width="9.140625" style="32" customWidth="1"/>
    <col min="106" max="106" width="28.140625" style="32" customWidth="1"/>
    <col min="107" max="107" width="13.8515625" style="32" customWidth="1"/>
    <col min="108" max="108" width="17.8515625" style="32" customWidth="1"/>
    <col min="109" max="109" width="6.28125" style="32" customWidth="1"/>
    <col min="110" max="110" width="19.8515625" style="32" customWidth="1"/>
    <col min="111" max="111" width="16.7109375" style="32" customWidth="1"/>
    <col min="112" max="112" width="15.421875" style="32" customWidth="1"/>
    <col min="113" max="113" width="9.140625" style="32" customWidth="1"/>
    <col min="114" max="114" width="17.421875" style="32" customWidth="1"/>
    <col min="115" max="115" width="9.140625" style="32" customWidth="1"/>
    <col min="116" max="116" width="28.140625" style="32" customWidth="1"/>
    <col min="117" max="117" width="13.8515625" style="32" customWidth="1"/>
    <col min="118" max="118" width="17.8515625" style="32" customWidth="1"/>
    <col min="119" max="119" width="6.28125" style="32" customWidth="1"/>
    <col min="120" max="120" width="19.8515625" style="32" customWidth="1"/>
    <col min="121" max="121" width="16.7109375" style="32" customWidth="1"/>
    <col min="122" max="122" width="15.421875" style="32" customWidth="1"/>
    <col min="123" max="123" width="9.140625" style="32" customWidth="1"/>
    <col min="124" max="124" width="17.421875" style="32" customWidth="1"/>
    <col min="125" max="125" width="9.140625" style="32" customWidth="1"/>
    <col min="126" max="126" width="28.140625" style="32" customWidth="1"/>
    <col min="127" max="127" width="13.8515625" style="32" customWidth="1"/>
    <col min="128" max="128" width="17.8515625" style="32" customWidth="1"/>
    <col min="129" max="129" width="6.28125" style="32" customWidth="1"/>
    <col min="130" max="130" width="19.8515625" style="32" customWidth="1"/>
    <col min="131" max="131" width="16.7109375" style="32" customWidth="1"/>
    <col min="132" max="132" width="15.421875" style="32" customWidth="1"/>
    <col min="133" max="133" width="9.140625" style="32" customWidth="1"/>
    <col min="134" max="134" width="17.421875" style="32" customWidth="1"/>
    <col min="135" max="135" width="9.140625" style="32" customWidth="1"/>
    <col min="136" max="136" width="28.140625" style="32" customWidth="1"/>
    <col min="137" max="137" width="13.8515625" style="32" customWidth="1"/>
    <col min="138" max="138" width="17.8515625" style="32" customWidth="1"/>
    <col min="139" max="139" width="6.28125" style="32" customWidth="1"/>
    <col min="140" max="140" width="19.8515625" style="32" customWidth="1"/>
    <col min="141" max="141" width="16.7109375" style="32" customWidth="1"/>
    <col min="142" max="142" width="15.421875" style="32" customWidth="1"/>
    <col min="143" max="143" width="9.140625" style="32" customWidth="1"/>
    <col min="144" max="144" width="17.421875" style="32" customWidth="1"/>
    <col min="145" max="145" width="9.140625" style="32" customWidth="1"/>
    <col min="146" max="146" width="28.140625" style="32" customWidth="1"/>
    <col min="147" max="147" width="13.8515625" style="32" customWidth="1"/>
    <col min="148" max="148" width="17.8515625" style="32" customWidth="1"/>
    <col min="149" max="149" width="6.28125" style="32" customWidth="1"/>
    <col min="150" max="150" width="19.8515625" style="32" customWidth="1"/>
    <col min="151" max="151" width="16.7109375" style="32" customWidth="1"/>
    <col min="152" max="152" width="15.421875" style="32" customWidth="1"/>
    <col min="153" max="153" width="9.140625" style="32" customWidth="1"/>
    <col min="154" max="154" width="17.421875" style="32" customWidth="1"/>
    <col min="155" max="155" width="9.140625" style="32" customWidth="1"/>
    <col min="156" max="156" width="28.140625" style="32" customWidth="1"/>
    <col min="157" max="157" width="13.8515625" style="32" customWidth="1"/>
    <col min="158" max="158" width="17.8515625" style="32" customWidth="1"/>
    <col min="159" max="159" width="6.28125" style="32" customWidth="1"/>
    <col min="160" max="160" width="19.8515625" style="32" customWidth="1"/>
    <col min="161" max="161" width="16.7109375" style="32" customWidth="1"/>
    <col min="162" max="162" width="15.421875" style="32" customWidth="1"/>
    <col min="163" max="163" width="9.140625" style="32" customWidth="1"/>
    <col min="164" max="164" width="17.421875" style="32" customWidth="1"/>
    <col min="165" max="165" width="9.140625" style="32" customWidth="1"/>
    <col min="166" max="166" width="28.140625" style="32" customWidth="1"/>
    <col min="167" max="167" width="13.8515625" style="32" customWidth="1"/>
    <col min="168" max="168" width="17.8515625" style="32" customWidth="1"/>
    <col min="169" max="169" width="6.28125" style="32" customWidth="1"/>
    <col min="170" max="170" width="19.8515625" style="32" customWidth="1"/>
    <col min="171" max="171" width="16.7109375" style="32" customWidth="1"/>
    <col min="172" max="172" width="15.421875" style="32" customWidth="1"/>
    <col min="173" max="173" width="9.140625" style="32" customWidth="1"/>
    <col min="174" max="174" width="17.421875" style="32" customWidth="1"/>
    <col min="175" max="175" width="9.140625" style="32" customWidth="1"/>
    <col min="176" max="176" width="28.140625" style="32" customWidth="1"/>
    <col min="177" max="177" width="13.8515625" style="32" customWidth="1"/>
    <col min="178" max="178" width="17.8515625" style="32" customWidth="1"/>
    <col min="179" max="179" width="6.28125" style="32" customWidth="1"/>
    <col min="180" max="180" width="19.8515625" style="32" customWidth="1"/>
    <col min="181" max="181" width="16.7109375" style="32" customWidth="1"/>
    <col min="182" max="182" width="15.421875" style="32" customWidth="1"/>
    <col min="183" max="183" width="9.140625" style="32" customWidth="1"/>
    <col min="184" max="184" width="17.421875" style="32" customWidth="1"/>
    <col min="185" max="185" width="9.140625" style="32" customWidth="1"/>
    <col min="186" max="186" width="28.140625" style="32" customWidth="1"/>
    <col min="187" max="187" width="13.8515625" style="32" customWidth="1"/>
    <col min="188" max="188" width="17.8515625" style="32" customWidth="1"/>
    <col min="189" max="189" width="6.28125" style="32" customWidth="1"/>
    <col min="190" max="190" width="19.8515625" style="32" customWidth="1"/>
    <col min="191" max="191" width="16.7109375" style="32" customWidth="1"/>
    <col min="192" max="192" width="15.421875" style="32" customWidth="1"/>
    <col min="193" max="193" width="9.140625" style="32" customWidth="1"/>
    <col min="194" max="194" width="17.421875" style="32" customWidth="1"/>
    <col min="195" max="195" width="9.140625" style="32" customWidth="1"/>
    <col min="196" max="196" width="28.140625" style="32" customWidth="1"/>
    <col min="197" max="197" width="13.8515625" style="32" customWidth="1"/>
    <col min="198" max="198" width="17.8515625" style="32" customWidth="1"/>
    <col min="199" max="199" width="6.28125" style="32" customWidth="1"/>
    <col min="200" max="200" width="19.8515625" style="32" customWidth="1"/>
    <col min="201" max="201" width="16.7109375" style="32" customWidth="1"/>
    <col min="202" max="202" width="15.421875" style="32" customWidth="1"/>
    <col min="203" max="203" width="9.140625" style="32" customWidth="1"/>
    <col min="204" max="204" width="17.421875" style="32" customWidth="1"/>
    <col min="205" max="205" width="9.140625" style="32" customWidth="1"/>
    <col min="206" max="206" width="28.140625" style="32" customWidth="1"/>
    <col min="207" max="207" width="13.8515625" style="32" customWidth="1"/>
    <col min="208" max="208" width="17.8515625" style="32" customWidth="1"/>
    <col min="209" max="209" width="6.28125" style="32" customWidth="1"/>
    <col min="210" max="210" width="19.8515625" style="32" customWidth="1"/>
    <col min="211" max="211" width="16.7109375" style="32" customWidth="1"/>
    <col min="212" max="212" width="15.421875" style="32" customWidth="1"/>
    <col min="213" max="213" width="9.140625" style="32" customWidth="1"/>
    <col min="214" max="214" width="17.421875" style="32" customWidth="1"/>
    <col min="215" max="215" width="9.140625" style="32" customWidth="1"/>
    <col min="216" max="216" width="28.140625" style="32" customWidth="1"/>
    <col min="217" max="217" width="13.8515625" style="32" customWidth="1"/>
    <col min="218" max="218" width="17.8515625" style="32" customWidth="1"/>
    <col min="219" max="219" width="6.28125" style="32" customWidth="1"/>
    <col min="220" max="220" width="19.8515625" style="32" customWidth="1"/>
    <col min="221" max="221" width="16.7109375" style="32" customWidth="1"/>
    <col min="222" max="222" width="15.421875" style="32" customWidth="1"/>
    <col min="223" max="223" width="9.140625" style="32" customWidth="1"/>
    <col min="224" max="224" width="17.421875" style="32" customWidth="1"/>
    <col min="225" max="225" width="9.140625" style="32" customWidth="1"/>
    <col min="226" max="226" width="28.140625" style="32" customWidth="1"/>
    <col min="227" max="227" width="13.8515625" style="32" customWidth="1"/>
    <col min="228" max="228" width="17.8515625" style="32" customWidth="1"/>
    <col min="229" max="229" width="6.28125" style="32" customWidth="1"/>
    <col min="230" max="230" width="19.8515625" style="32" customWidth="1"/>
    <col min="231" max="231" width="16.7109375" style="32" customWidth="1"/>
    <col min="232" max="232" width="15.421875" style="32" customWidth="1"/>
    <col min="233" max="233" width="9.140625" style="32" customWidth="1"/>
    <col min="234" max="234" width="17.421875" style="32" customWidth="1"/>
    <col min="235" max="235" width="9.140625" style="32" customWidth="1"/>
    <col min="236" max="236" width="28.140625" style="32" customWidth="1"/>
    <col min="237" max="237" width="13.8515625" style="32" customWidth="1"/>
    <col min="238" max="238" width="17.8515625" style="32" customWidth="1"/>
    <col min="239" max="239" width="6.28125" style="32" customWidth="1"/>
    <col min="240" max="240" width="19.8515625" style="32" customWidth="1"/>
    <col min="241" max="241" width="16.7109375" style="32" customWidth="1"/>
    <col min="242" max="242" width="15.421875" style="32" customWidth="1"/>
    <col min="243" max="243" width="9.140625" style="32" customWidth="1"/>
    <col min="244" max="244" width="17.421875" style="32" customWidth="1"/>
    <col min="245" max="245" width="9.140625" style="32" customWidth="1"/>
    <col min="246" max="246" width="28.140625" style="32" customWidth="1"/>
    <col min="247" max="247" width="13.8515625" style="32" customWidth="1"/>
    <col min="248" max="248" width="17.8515625" style="32" customWidth="1"/>
    <col min="249" max="249" width="6.28125" style="32" customWidth="1"/>
    <col min="250" max="250" width="19.8515625" style="32" customWidth="1"/>
    <col min="251" max="251" width="16.7109375" style="32" customWidth="1"/>
    <col min="252" max="252" width="15.421875" style="32" customWidth="1"/>
    <col min="253" max="253" width="9.140625" style="32" customWidth="1"/>
    <col min="254" max="254" width="17.421875" style="32" customWidth="1"/>
    <col min="255" max="255" width="9.140625" style="32" customWidth="1"/>
    <col min="256" max="16384" width="28.140625" style="32" customWidth="1"/>
  </cols>
  <sheetData>
    <row r="1" spans="1:256" ht="19.5">
      <c r="A1" s="66" t="s">
        <v>47</v>
      </c>
      <c r="B1" s="28"/>
      <c r="C1" s="28"/>
      <c r="D1" s="28"/>
      <c r="E1" s="28"/>
      <c r="F1" s="28"/>
      <c r="G1" s="95"/>
      <c r="H1" s="96"/>
      <c r="I1" s="96"/>
      <c r="J1" s="96"/>
      <c r="K1" s="96"/>
      <c r="L1" s="96"/>
      <c r="M1" s="96"/>
      <c r="N1" s="96"/>
      <c r="O1" s="97"/>
      <c r="P1" s="29"/>
      <c r="Q1" s="29"/>
      <c r="R1" s="30"/>
      <c r="S1" s="30"/>
      <c r="T1" s="30"/>
      <c r="U1" s="30"/>
      <c r="V1" s="30"/>
      <c r="W1" s="30"/>
      <c r="X1" s="30"/>
      <c r="Y1" s="31"/>
      <c r="Z1" s="29"/>
      <c r="AA1" s="29"/>
      <c r="AB1" s="30"/>
      <c r="AC1" s="30"/>
      <c r="AD1" s="30"/>
      <c r="AE1" s="30"/>
      <c r="AF1" s="30"/>
      <c r="AG1" s="30"/>
      <c r="AH1" s="30"/>
      <c r="AI1" s="31"/>
      <c r="AJ1" s="29"/>
      <c r="AK1" s="29"/>
      <c r="AL1" s="30"/>
      <c r="AM1" s="30"/>
      <c r="AN1" s="30"/>
      <c r="AO1" s="30"/>
      <c r="AP1" s="30"/>
      <c r="AQ1" s="30"/>
      <c r="AR1" s="30"/>
      <c r="AS1" s="31"/>
      <c r="AT1" s="29"/>
      <c r="AU1" s="29"/>
      <c r="AV1" s="30"/>
      <c r="AW1" s="30"/>
      <c r="AX1" s="30"/>
      <c r="AY1" s="30"/>
      <c r="AZ1" s="30"/>
      <c r="BA1" s="30"/>
      <c r="BB1" s="30"/>
      <c r="BC1" s="31"/>
      <c r="BD1" s="29"/>
      <c r="BE1" s="29"/>
      <c r="BF1" s="30"/>
      <c r="BG1" s="30"/>
      <c r="BH1" s="30"/>
      <c r="BI1" s="30"/>
      <c r="BJ1" s="30"/>
      <c r="BK1" s="30"/>
      <c r="BL1" s="30"/>
      <c r="BM1" s="31"/>
      <c r="BN1" s="29"/>
      <c r="BO1" s="29"/>
      <c r="BP1" s="30"/>
      <c r="BQ1" s="30"/>
      <c r="BR1" s="30"/>
      <c r="BS1" s="30"/>
      <c r="BT1" s="30"/>
      <c r="BU1" s="30"/>
      <c r="BV1" s="30"/>
      <c r="BW1" s="31"/>
      <c r="BX1" s="29"/>
      <c r="BY1" s="29"/>
      <c r="BZ1" s="30"/>
      <c r="CA1" s="30"/>
      <c r="CB1" s="30"/>
      <c r="CC1" s="30"/>
      <c r="CD1" s="30"/>
      <c r="CE1" s="30"/>
      <c r="CF1" s="30"/>
      <c r="CG1" s="31"/>
      <c r="CH1" s="29"/>
      <c r="CI1" s="29"/>
      <c r="CJ1" s="30"/>
      <c r="CK1" s="30"/>
      <c r="CL1" s="30"/>
      <c r="CM1" s="30"/>
      <c r="CN1" s="30"/>
      <c r="CO1" s="30"/>
      <c r="CP1" s="30"/>
      <c r="CQ1" s="31"/>
      <c r="CR1" s="29"/>
      <c r="CS1" s="29"/>
      <c r="CT1" s="30"/>
      <c r="CU1" s="30"/>
      <c r="CV1" s="30"/>
      <c r="CW1" s="30"/>
      <c r="CX1" s="30"/>
      <c r="CY1" s="30"/>
      <c r="CZ1" s="30"/>
      <c r="DA1" s="31"/>
      <c r="DB1" s="29"/>
      <c r="DC1" s="29"/>
      <c r="DD1" s="30"/>
      <c r="DE1" s="30"/>
      <c r="DF1" s="30"/>
      <c r="DG1" s="30"/>
      <c r="DH1" s="30"/>
      <c r="DI1" s="30"/>
      <c r="DJ1" s="30"/>
      <c r="DK1" s="31"/>
      <c r="DL1" s="29"/>
      <c r="DM1" s="29"/>
      <c r="DN1" s="30"/>
      <c r="DO1" s="30"/>
      <c r="DP1" s="30"/>
      <c r="DQ1" s="30"/>
      <c r="DR1" s="30"/>
      <c r="DS1" s="30"/>
      <c r="DT1" s="30"/>
      <c r="DU1" s="31"/>
      <c r="DV1" s="29"/>
      <c r="DW1" s="29"/>
      <c r="DX1" s="30"/>
      <c r="DY1" s="30"/>
      <c r="DZ1" s="30"/>
      <c r="EA1" s="30"/>
      <c r="EB1" s="30"/>
      <c r="EC1" s="30"/>
      <c r="ED1" s="30"/>
      <c r="EE1" s="31"/>
      <c r="EF1" s="29"/>
      <c r="EG1" s="29"/>
      <c r="EH1" s="30"/>
      <c r="EI1" s="30"/>
      <c r="EJ1" s="30"/>
      <c r="EK1" s="30"/>
      <c r="EL1" s="30"/>
      <c r="EM1" s="30"/>
      <c r="EN1" s="30"/>
      <c r="EO1" s="31"/>
      <c r="EP1" s="29"/>
      <c r="EQ1" s="29"/>
      <c r="ER1" s="30"/>
      <c r="ES1" s="30"/>
      <c r="ET1" s="30"/>
      <c r="EU1" s="30"/>
      <c r="EV1" s="30"/>
      <c r="EW1" s="30"/>
      <c r="EX1" s="30"/>
      <c r="EY1" s="31"/>
      <c r="EZ1" s="29"/>
      <c r="FA1" s="29"/>
      <c r="FB1" s="30"/>
      <c r="FC1" s="30"/>
      <c r="FD1" s="30"/>
      <c r="FE1" s="30"/>
      <c r="FF1" s="30"/>
      <c r="FG1" s="30"/>
      <c r="FH1" s="30"/>
      <c r="FI1" s="31"/>
      <c r="FJ1" s="29"/>
      <c r="FK1" s="29"/>
      <c r="FL1" s="30"/>
      <c r="FM1" s="30"/>
      <c r="FN1" s="30"/>
      <c r="FO1" s="30"/>
      <c r="FP1" s="30"/>
      <c r="FQ1" s="30"/>
      <c r="FR1" s="30"/>
      <c r="FS1" s="31"/>
      <c r="FT1" s="29"/>
      <c r="FU1" s="29"/>
      <c r="FV1" s="30"/>
      <c r="FW1" s="30"/>
      <c r="FX1" s="30"/>
      <c r="FY1" s="30"/>
      <c r="FZ1" s="30"/>
      <c r="GA1" s="30"/>
      <c r="GB1" s="30"/>
      <c r="GC1" s="31"/>
      <c r="GD1" s="29"/>
      <c r="GE1" s="29"/>
      <c r="GF1" s="30"/>
      <c r="GG1" s="30"/>
      <c r="GH1" s="30"/>
      <c r="GI1" s="30"/>
      <c r="GJ1" s="30"/>
      <c r="GK1" s="30"/>
      <c r="GL1" s="30"/>
      <c r="GM1" s="31"/>
      <c r="GN1" s="29"/>
      <c r="GO1" s="29"/>
      <c r="GP1" s="30"/>
      <c r="GQ1" s="30"/>
      <c r="GR1" s="30"/>
      <c r="GS1" s="30"/>
      <c r="GT1" s="30"/>
      <c r="GU1" s="30"/>
      <c r="GV1" s="30"/>
      <c r="GW1" s="31"/>
      <c r="GX1" s="29"/>
      <c r="GY1" s="29"/>
      <c r="GZ1" s="30"/>
      <c r="HA1" s="30"/>
      <c r="HB1" s="30"/>
      <c r="HC1" s="30"/>
      <c r="HD1" s="30"/>
      <c r="HE1" s="30"/>
      <c r="HF1" s="30"/>
      <c r="HG1" s="31"/>
      <c r="HH1" s="29"/>
      <c r="HI1" s="29"/>
      <c r="HJ1" s="30"/>
      <c r="HK1" s="30"/>
      <c r="HL1" s="30"/>
      <c r="HM1" s="30"/>
      <c r="HN1" s="30"/>
      <c r="HO1" s="30"/>
      <c r="HP1" s="30"/>
      <c r="HQ1" s="31"/>
      <c r="HR1" s="29"/>
      <c r="HS1" s="29"/>
      <c r="HT1" s="30"/>
      <c r="HU1" s="30"/>
      <c r="HV1" s="30"/>
      <c r="HW1" s="30"/>
      <c r="HX1" s="30"/>
      <c r="HY1" s="30"/>
      <c r="HZ1" s="30"/>
      <c r="IA1" s="31"/>
      <c r="IB1" s="29"/>
      <c r="IC1" s="29"/>
      <c r="ID1" s="30"/>
      <c r="IE1" s="30"/>
      <c r="IF1" s="30"/>
      <c r="IG1" s="30"/>
      <c r="IH1" s="30"/>
      <c r="II1" s="30"/>
      <c r="IJ1" s="30"/>
      <c r="IK1" s="31"/>
      <c r="IL1" s="29"/>
      <c r="IM1" s="29"/>
      <c r="IN1" s="30"/>
      <c r="IO1" s="30"/>
      <c r="IP1" s="30"/>
      <c r="IQ1" s="30"/>
      <c r="IR1" s="30"/>
      <c r="IS1" s="30"/>
      <c r="IT1" s="30"/>
      <c r="IU1" s="31"/>
      <c r="IV1" s="29"/>
    </row>
    <row r="2" spans="1:15" ht="9.75">
      <c r="A2" s="32"/>
      <c r="B2" s="28"/>
      <c r="C2" s="28"/>
      <c r="D2" s="28"/>
      <c r="E2" s="28"/>
      <c r="F2" s="28"/>
      <c r="G2" s="98"/>
      <c r="H2" s="98"/>
      <c r="I2" s="98"/>
      <c r="J2" s="98"/>
      <c r="K2" s="98"/>
      <c r="L2" s="98"/>
      <c r="M2" s="98"/>
      <c r="N2" s="98"/>
      <c r="O2" s="98"/>
    </row>
    <row r="3" spans="1:15" ht="9.75">
      <c r="A3" s="33"/>
      <c r="B3" s="28"/>
      <c r="C3" s="28"/>
      <c r="D3" s="28"/>
      <c r="E3" s="28"/>
      <c r="F3" s="131"/>
      <c r="G3" s="101"/>
      <c r="H3" s="101"/>
      <c r="I3" s="101"/>
      <c r="J3" s="101"/>
      <c r="K3" s="101"/>
      <c r="L3" s="101"/>
      <c r="M3" s="101"/>
      <c r="N3" s="101"/>
      <c r="O3" s="101"/>
    </row>
    <row r="4" spans="1:256" ht="10.5">
      <c r="A4" s="51" t="s">
        <v>55</v>
      </c>
      <c r="B4" s="28"/>
      <c r="C4" s="28"/>
      <c r="D4" s="28"/>
      <c r="E4" s="28"/>
      <c r="F4" s="131"/>
      <c r="G4" s="101"/>
      <c r="H4" s="101"/>
      <c r="I4" s="101"/>
      <c r="J4" s="101"/>
      <c r="K4" s="102"/>
      <c r="L4" s="103"/>
      <c r="M4" s="103"/>
      <c r="N4" s="103"/>
      <c r="O4" s="101"/>
      <c r="P4" s="28"/>
      <c r="U4" s="35"/>
      <c r="X4" s="35"/>
      <c r="Z4" s="28"/>
      <c r="AE4" s="35"/>
      <c r="AH4" s="35"/>
      <c r="AJ4" s="28"/>
      <c r="AO4" s="35"/>
      <c r="AR4" s="35"/>
      <c r="AT4" s="28"/>
      <c r="AY4" s="35"/>
      <c r="BB4" s="35"/>
      <c r="BD4" s="28"/>
      <c r="BI4" s="35"/>
      <c r="BL4" s="35"/>
      <c r="BN4" s="28"/>
      <c r="BS4" s="35"/>
      <c r="BV4" s="35"/>
      <c r="BX4" s="28"/>
      <c r="CC4" s="35"/>
      <c r="CF4" s="35"/>
      <c r="CH4" s="28"/>
      <c r="CM4" s="35"/>
      <c r="CP4" s="35"/>
      <c r="CR4" s="28"/>
      <c r="CW4" s="35"/>
      <c r="CZ4" s="35"/>
      <c r="DB4" s="28"/>
      <c r="DG4" s="35"/>
      <c r="DJ4" s="35"/>
      <c r="DL4" s="28"/>
      <c r="DQ4" s="35"/>
      <c r="DT4" s="35"/>
      <c r="DV4" s="28"/>
      <c r="EA4" s="35"/>
      <c r="ED4" s="35"/>
      <c r="EF4" s="28"/>
      <c r="EK4" s="35"/>
      <c r="EN4" s="35"/>
      <c r="EP4" s="28"/>
      <c r="EU4" s="35"/>
      <c r="EX4" s="35"/>
      <c r="EZ4" s="28"/>
      <c r="FE4" s="35"/>
      <c r="FH4" s="35"/>
      <c r="FJ4" s="28"/>
      <c r="FO4" s="35"/>
      <c r="FR4" s="35"/>
      <c r="FT4" s="28"/>
      <c r="FY4" s="35"/>
      <c r="GB4" s="35"/>
      <c r="GD4" s="28"/>
      <c r="GI4" s="35"/>
      <c r="GL4" s="35"/>
      <c r="GN4" s="28"/>
      <c r="GS4" s="35"/>
      <c r="GV4" s="35"/>
      <c r="GX4" s="28"/>
      <c r="HC4" s="35"/>
      <c r="HF4" s="35"/>
      <c r="HH4" s="28"/>
      <c r="HM4" s="35"/>
      <c r="HP4" s="35"/>
      <c r="HR4" s="28"/>
      <c r="HW4" s="35"/>
      <c r="HZ4" s="35"/>
      <c r="IB4" s="28"/>
      <c r="IG4" s="35"/>
      <c r="IJ4" s="35"/>
      <c r="IL4" s="28"/>
      <c r="IQ4" s="35"/>
      <c r="IT4" s="35"/>
      <c r="IV4" s="28"/>
    </row>
    <row r="5" spans="1:256" ht="9.75">
      <c r="A5" s="36"/>
      <c r="B5" s="28"/>
      <c r="C5" s="28"/>
      <c r="D5" s="28"/>
      <c r="E5" s="28"/>
      <c r="F5" s="131"/>
      <c r="G5" s="101"/>
      <c r="H5" s="101" t="s">
        <v>1</v>
      </c>
      <c r="I5" s="101"/>
      <c r="J5" s="101"/>
      <c r="K5" s="104"/>
      <c r="L5" s="103" t="s">
        <v>59</v>
      </c>
      <c r="M5" s="103"/>
      <c r="N5" s="105"/>
      <c r="O5" s="101"/>
      <c r="P5" s="28"/>
      <c r="U5" s="35"/>
      <c r="X5" s="35"/>
      <c r="Z5" s="28"/>
      <c r="AE5" s="35"/>
      <c r="AH5" s="35"/>
      <c r="AJ5" s="28"/>
      <c r="AO5" s="35"/>
      <c r="AR5" s="35"/>
      <c r="AT5" s="28"/>
      <c r="AY5" s="35"/>
      <c r="BB5" s="35"/>
      <c r="BD5" s="28"/>
      <c r="BI5" s="35"/>
      <c r="BL5" s="35"/>
      <c r="BN5" s="28"/>
      <c r="BS5" s="35"/>
      <c r="BV5" s="35"/>
      <c r="BX5" s="28"/>
      <c r="CC5" s="35"/>
      <c r="CF5" s="35"/>
      <c r="CH5" s="28"/>
      <c r="CM5" s="35"/>
      <c r="CP5" s="35"/>
      <c r="CR5" s="28"/>
      <c r="CW5" s="35"/>
      <c r="CZ5" s="35"/>
      <c r="DB5" s="28"/>
      <c r="DG5" s="35"/>
      <c r="DJ5" s="35"/>
      <c r="DL5" s="28"/>
      <c r="DQ5" s="35"/>
      <c r="DT5" s="35"/>
      <c r="DV5" s="28"/>
      <c r="EA5" s="35"/>
      <c r="ED5" s="35"/>
      <c r="EF5" s="28"/>
      <c r="EK5" s="35"/>
      <c r="EN5" s="35"/>
      <c r="EP5" s="28"/>
      <c r="EU5" s="35"/>
      <c r="EX5" s="35"/>
      <c r="EZ5" s="28"/>
      <c r="FE5" s="35"/>
      <c r="FH5" s="35"/>
      <c r="FJ5" s="28"/>
      <c r="FO5" s="35"/>
      <c r="FR5" s="35"/>
      <c r="FT5" s="28"/>
      <c r="FY5" s="35"/>
      <c r="GB5" s="35"/>
      <c r="GD5" s="28"/>
      <c r="GI5" s="35"/>
      <c r="GL5" s="35"/>
      <c r="GN5" s="28"/>
      <c r="GS5" s="35"/>
      <c r="GV5" s="35"/>
      <c r="GX5" s="28"/>
      <c r="HC5" s="35"/>
      <c r="HF5" s="35"/>
      <c r="HH5" s="28"/>
      <c r="HM5" s="35"/>
      <c r="HP5" s="35"/>
      <c r="HR5" s="28"/>
      <c r="HW5" s="35"/>
      <c r="HZ5" s="35"/>
      <c r="IB5" s="28"/>
      <c r="IG5" s="35"/>
      <c r="IJ5" s="35"/>
      <c r="IL5" s="28"/>
      <c r="IQ5" s="35"/>
      <c r="IT5" s="35"/>
      <c r="IV5" s="28"/>
    </row>
    <row r="6" spans="1:254" ht="10.5">
      <c r="A6" s="34"/>
      <c r="B6" s="28"/>
      <c r="C6" s="27" t="s">
        <v>18</v>
      </c>
      <c r="D6" s="27" t="s">
        <v>19</v>
      </c>
      <c r="E6" s="27" t="s">
        <v>20</v>
      </c>
      <c r="F6" s="101"/>
      <c r="G6" s="101" t="s">
        <v>21</v>
      </c>
      <c r="H6" s="101" t="s">
        <v>3</v>
      </c>
      <c r="I6" s="101"/>
      <c r="J6" s="101">
        <v>100000</v>
      </c>
      <c r="K6" s="101">
        <v>100000</v>
      </c>
      <c r="L6" s="103" t="s">
        <v>3</v>
      </c>
      <c r="M6" s="106">
        <v>100000</v>
      </c>
      <c r="N6" s="105">
        <v>100000</v>
      </c>
      <c r="O6" s="101"/>
      <c r="U6" s="37"/>
      <c r="X6" s="37"/>
      <c r="AE6" s="37"/>
      <c r="AH6" s="37"/>
      <c r="AO6" s="37"/>
      <c r="AR6" s="37"/>
      <c r="AY6" s="37"/>
      <c r="BB6" s="37"/>
      <c r="BI6" s="37"/>
      <c r="BL6" s="37"/>
      <c r="BS6" s="37"/>
      <c r="BV6" s="37"/>
      <c r="CC6" s="37"/>
      <c r="CF6" s="37"/>
      <c r="CM6" s="37"/>
      <c r="CP6" s="37"/>
      <c r="CW6" s="37"/>
      <c r="CZ6" s="37"/>
      <c r="DG6" s="37"/>
      <c r="DJ6" s="37"/>
      <c r="DQ6" s="37"/>
      <c r="DT6" s="37"/>
      <c r="EA6" s="37"/>
      <c r="ED6" s="37"/>
      <c r="EK6" s="37"/>
      <c r="EN6" s="37"/>
      <c r="EU6" s="37"/>
      <c r="EX6" s="37"/>
      <c r="FE6" s="37"/>
      <c r="FH6" s="37"/>
      <c r="FO6" s="37"/>
      <c r="FR6" s="37"/>
      <c r="FY6" s="37"/>
      <c r="GB6" s="37"/>
      <c r="GI6" s="37"/>
      <c r="GL6" s="37"/>
      <c r="GS6" s="37"/>
      <c r="GV6" s="37"/>
      <c r="HC6" s="37"/>
      <c r="HF6" s="37"/>
      <c r="HM6" s="37"/>
      <c r="HP6" s="37"/>
      <c r="HW6" s="37"/>
      <c r="HZ6" s="37"/>
      <c r="IG6" s="37"/>
      <c r="IJ6" s="37"/>
      <c r="IQ6" s="37"/>
      <c r="IT6" s="37"/>
    </row>
    <row r="7" spans="1:15" ht="10.5">
      <c r="A7" s="57" t="s">
        <v>22</v>
      </c>
      <c r="B7" s="28"/>
      <c r="C7" s="23">
        <v>100</v>
      </c>
      <c r="D7" s="23">
        <v>100.01</v>
      </c>
      <c r="E7" s="32"/>
      <c r="F7" s="101"/>
      <c r="G7" s="101"/>
      <c r="H7" s="101" t="s">
        <v>23</v>
      </c>
      <c r="I7" s="101"/>
      <c r="J7" s="101">
        <v>4</v>
      </c>
      <c r="K7" s="101">
        <v>4</v>
      </c>
      <c r="L7" s="103" t="s">
        <v>60</v>
      </c>
      <c r="M7" s="103">
        <v>4</v>
      </c>
      <c r="N7" s="107">
        <v>4</v>
      </c>
      <c r="O7" s="101"/>
    </row>
    <row r="8" spans="1:15" ht="10.5">
      <c r="A8" s="59" t="s">
        <v>24</v>
      </c>
      <c r="B8" s="28"/>
      <c r="C8" s="24">
        <v>1</v>
      </c>
      <c r="D8" s="39">
        <f>C8</f>
        <v>1</v>
      </c>
      <c r="E8" s="32"/>
      <c r="F8" s="101"/>
      <c r="G8" s="101"/>
      <c r="H8" s="108" t="s">
        <v>25</v>
      </c>
      <c r="I8" s="101"/>
      <c r="J8" s="101">
        <f>(100-C7)/200</f>
        <v>0</v>
      </c>
      <c r="K8" s="101">
        <f>(100-D7)/200</f>
        <v>-5.000000000002558E-05</v>
      </c>
      <c r="L8" s="103" t="s">
        <v>61</v>
      </c>
      <c r="M8" s="103">
        <v>20</v>
      </c>
      <c r="N8" s="103">
        <v>20</v>
      </c>
      <c r="O8" s="101"/>
    </row>
    <row r="9" spans="1:15" ht="10.5">
      <c r="A9" s="57" t="s">
        <v>27</v>
      </c>
      <c r="B9" s="28"/>
      <c r="C9" s="119">
        <f>J8*2</f>
        <v>0</v>
      </c>
      <c r="D9" s="41">
        <f>K8*2</f>
        <v>-0.00010000000000005117</v>
      </c>
      <c r="E9" s="42"/>
      <c r="F9" s="101"/>
      <c r="G9" s="101"/>
      <c r="H9" s="101" t="s">
        <v>26</v>
      </c>
      <c r="I9" s="101"/>
      <c r="J9" s="101">
        <f>ROUND(1/(1+J8),8)</f>
        <v>1</v>
      </c>
      <c r="K9" s="101">
        <f>ROUND(1/(1+K8),8)</f>
        <v>1.00005</v>
      </c>
      <c r="L9" s="103"/>
      <c r="M9" s="103" t="s">
        <v>12</v>
      </c>
      <c r="N9" s="103"/>
      <c r="O9" s="101"/>
    </row>
    <row r="10" spans="1:15" ht="10.5" thickBot="1">
      <c r="A10" s="57" t="s">
        <v>17</v>
      </c>
      <c r="B10" s="28"/>
      <c r="C10" s="43">
        <f>IF(C7=100,ROUND(M10,2)*C8,ROUND(J10,2)*C8)</f>
        <v>180000</v>
      </c>
      <c r="D10" s="43">
        <f>IF(D7=100,ROUND(N10,2)*D8,ROUND(K10,2)*D8)</f>
        <v>180138.45</v>
      </c>
      <c r="E10" s="52">
        <f>ROUND((C10-D10),2)</f>
        <v>-138.45</v>
      </c>
      <c r="F10" s="101"/>
      <c r="G10" s="101"/>
      <c r="H10" s="101" t="s">
        <v>28</v>
      </c>
      <c r="I10" s="101"/>
      <c r="J10" s="101" t="e">
        <f>(1000*ROUND(J7*(1-(ROUND($J$9^20,8)))/$J$8+100*(ROUND($J$9^20,8)),8))</f>
        <v>#DIV/0!</v>
      </c>
      <c r="K10" s="101">
        <f>(1000*ROUND(K7*(1-(ROUND($K$9^20,8)))/$K$8+100*(ROUND($K$9^20,8)),8))</f>
        <v>180138.448</v>
      </c>
      <c r="L10" s="103" t="s">
        <v>28</v>
      </c>
      <c r="M10" s="109">
        <f>1000*(M7*M8)+M6</f>
        <v>180000</v>
      </c>
      <c r="N10" s="109">
        <f>1000*(N7*N8)+N6</f>
        <v>180000</v>
      </c>
      <c r="O10" s="101"/>
    </row>
    <row r="11" spans="6:256" ht="12.75" thickTop="1">
      <c r="F11" s="132"/>
      <c r="G11" s="101"/>
      <c r="H11" s="101"/>
      <c r="I11" s="101"/>
      <c r="J11" s="101"/>
      <c r="K11" s="102"/>
      <c r="L11" s="103"/>
      <c r="M11" s="103"/>
      <c r="N11" s="103"/>
      <c r="O11" s="101"/>
      <c r="P11" s="45"/>
      <c r="U11" s="35"/>
      <c r="X11" s="35"/>
      <c r="Z11" s="45"/>
      <c r="AE11" s="35"/>
      <c r="AH11" s="35"/>
      <c r="AJ11" s="45"/>
      <c r="AO11" s="35"/>
      <c r="AR11" s="35"/>
      <c r="AT11" s="45"/>
      <c r="AY11" s="35"/>
      <c r="BB11" s="35"/>
      <c r="BD11" s="45"/>
      <c r="BI11" s="35"/>
      <c r="BL11" s="35"/>
      <c r="BN11" s="45"/>
      <c r="BS11" s="35"/>
      <c r="BV11" s="35"/>
      <c r="BX11" s="45"/>
      <c r="CC11" s="35"/>
      <c r="CF11" s="35"/>
      <c r="CH11" s="45"/>
      <c r="CM11" s="35"/>
      <c r="CP11" s="35"/>
      <c r="CR11" s="45"/>
      <c r="CW11" s="35"/>
      <c r="CZ11" s="35"/>
      <c r="DB11" s="45"/>
      <c r="DG11" s="35"/>
      <c r="DJ11" s="35"/>
      <c r="DL11" s="45"/>
      <c r="DQ11" s="35"/>
      <c r="DT11" s="35"/>
      <c r="DV11" s="45"/>
      <c r="EA11" s="35"/>
      <c r="ED11" s="35"/>
      <c r="EF11" s="45"/>
      <c r="EK11" s="35"/>
      <c r="EN11" s="35"/>
      <c r="EP11" s="45"/>
      <c r="EU11" s="35"/>
      <c r="EX11" s="35"/>
      <c r="EZ11" s="45"/>
      <c r="FE11" s="35"/>
      <c r="FH11" s="35"/>
      <c r="FJ11" s="45"/>
      <c r="FO11" s="35"/>
      <c r="FR11" s="35"/>
      <c r="FT11" s="45"/>
      <c r="FY11" s="35"/>
      <c r="GB11" s="35"/>
      <c r="GD11" s="45"/>
      <c r="GI11" s="35"/>
      <c r="GL11" s="35"/>
      <c r="GN11" s="45"/>
      <c r="GS11" s="35"/>
      <c r="GV11" s="35"/>
      <c r="GX11" s="45"/>
      <c r="HC11" s="35"/>
      <c r="HF11" s="35"/>
      <c r="HH11" s="45"/>
      <c r="HM11" s="35"/>
      <c r="HP11" s="35"/>
      <c r="HR11" s="45"/>
      <c r="HW11" s="35"/>
      <c r="HZ11" s="35"/>
      <c r="IB11" s="45"/>
      <c r="IG11" s="35"/>
      <c r="IJ11" s="35"/>
      <c r="IL11" s="45"/>
      <c r="IQ11" s="35"/>
      <c r="IT11" s="35"/>
      <c r="IV11" s="45"/>
    </row>
    <row r="12" spans="1:254" ht="12">
      <c r="A12" s="40"/>
      <c r="B12" s="46"/>
      <c r="C12" s="46"/>
      <c r="D12" s="47"/>
      <c r="F12" s="101"/>
      <c r="G12" s="101"/>
      <c r="H12" s="101"/>
      <c r="I12" s="101"/>
      <c r="J12" s="101"/>
      <c r="K12" s="102"/>
      <c r="L12" s="103"/>
      <c r="M12" s="103"/>
      <c r="N12" s="105"/>
      <c r="O12" s="101"/>
      <c r="U12" s="35"/>
      <c r="X12" s="35"/>
      <c r="AE12" s="35"/>
      <c r="AH12" s="35"/>
      <c r="AO12" s="35"/>
      <c r="AR12" s="35"/>
      <c r="AY12" s="35"/>
      <c r="BB12" s="35"/>
      <c r="BI12" s="35"/>
      <c r="BL12" s="35"/>
      <c r="BS12" s="35"/>
      <c r="BV12" s="35"/>
      <c r="CC12" s="35"/>
      <c r="CF12" s="35"/>
      <c r="CM12" s="35"/>
      <c r="CP12" s="35"/>
      <c r="CW12" s="35"/>
      <c r="CZ12" s="35"/>
      <c r="DG12" s="35"/>
      <c r="DJ12" s="35"/>
      <c r="DQ12" s="35"/>
      <c r="DT12" s="35"/>
      <c r="EA12" s="35"/>
      <c r="ED12" s="35"/>
      <c r="EK12" s="35"/>
      <c r="EN12" s="35"/>
      <c r="EU12" s="35"/>
      <c r="EX12" s="35"/>
      <c r="FE12" s="35"/>
      <c r="FH12" s="35"/>
      <c r="FO12" s="35"/>
      <c r="FR12" s="35"/>
      <c r="FY12" s="35"/>
      <c r="GB12" s="35"/>
      <c r="GI12" s="35"/>
      <c r="GL12" s="35"/>
      <c r="GS12" s="35"/>
      <c r="GV12" s="35"/>
      <c r="HC12" s="35"/>
      <c r="HF12" s="35"/>
      <c r="HM12" s="35"/>
      <c r="HP12" s="35"/>
      <c r="HW12" s="35"/>
      <c r="HZ12" s="35"/>
      <c r="IG12" s="35"/>
      <c r="IJ12" s="35"/>
      <c r="IQ12" s="35"/>
      <c r="IT12" s="35"/>
    </row>
    <row r="13" spans="1:254" ht="9.75">
      <c r="A13" s="28"/>
      <c r="B13" s="28"/>
      <c r="C13" s="28"/>
      <c r="D13" s="28"/>
      <c r="E13" s="28"/>
      <c r="F13" s="101"/>
      <c r="G13" s="101"/>
      <c r="H13" s="101" t="s">
        <v>11</v>
      </c>
      <c r="I13" s="101"/>
      <c r="J13" s="101"/>
      <c r="K13" s="104"/>
      <c r="L13" s="103"/>
      <c r="M13" s="103"/>
      <c r="N13" s="105"/>
      <c r="O13" s="101"/>
      <c r="U13" s="37"/>
      <c r="X13" s="37"/>
      <c r="AE13" s="37"/>
      <c r="AH13" s="37"/>
      <c r="AO13" s="37"/>
      <c r="AR13" s="37"/>
      <c r="AY13" s="37"/>
      <c r="BB13" s="37"/>
      <c r="BI13" s="37"/>
      <c r="BL13" s="37"/>
      <c r="BS13" s="37"/>
      <c r="BV13" s="37"/>
      <c r="CC13" s="37"/>
      <c r="CF13" s="37"/>
      <c r="CM13" s="37"/>
      <c r="CP13" s="37"/>
      <c r="CW13" s="37"/>
      <c r="CZ13" s="37"/>
      <c r="DG13" s="37"/>
      <c r="DJ13" s="37"/>
      <c r="DQ13" s="37"/>
      <c r="DT13" s="37"/>
      <c r="EA13" s="37"/>
      <c r="ED13" s="37"/>
      <c r="EK13" s="37"/>
      <c r="EN13" s="37"/>
      <c r="EU13" s="37"/>
      <c r="EX13" s="37"/>
      <c r="FE13" s="37"/>
      <c r="FH13" s="37"/>
      <c r="FO13" s="37"/>
      <c r="FR13" s="37"/>
      <c r="FY13" s="37"/>
      <c r="GB13" s="37"/>
      <c r="GI13" s="37"/>
      <c r="GL13" s="37"/>
      <c r="GS13" s="37"/>
      <c r="GV13" s="37"/>
      <c r="HC13" s="37"/>
      <c r="HF13" s="37"/>
      <c r="HM13" s="37"/>
      <c r="HP13" s="37"/>
      <c r="HW13" s="37"/>
      <c r="HZ13" s="37"/>
      <c r="IG13" s="37"/>
      <c r="IJ13" s="37"/>
      <c r="IQ13" s="37"/>
      <c r="IT13" s="37"/>
    </row>
    <row r="14" spans="1:15" ht="12">
      <c r="A14" s="51" t="s">
        <v>56</v>
      </c>
      <c r="E14" s="28"/>
      <c r="F14" s="101"/>
      <c r="G14" s="101"/>
      <c r="H14" s="101" t="s">
        <v>3</v>
      </c>
      <c r="I14" s="101"/>
      <c r="J14" s="101">
        <v>100000</v>
      </c>
      <c r="K14" s="101">
        <v>100000</v>
      </c>
      <c r="L14" s="103"/>
      <c r="M14" s="103"/>
      <c r="N14" s="110"/>
      <c r="O14" s="101"/>
    </row>
    <row r="15" spans="1:15" ht="10.5">
      <c r="A15" s="38"/>
      <c r="B15" s="38"/>
      <c r="C15" s="38"/>
      <c r="D15" s="38"/>
      <c r="E15" s="38"/>
      <c r="F15" s="101"/>
      <c r="G15" s="101"/>
      <c r="H15" s="101" t="s">
        <v>23</v>
      </c>
      <c r="I15" s="101"/>
      <c r="J15" s="101">
        <v>4</v>
      </c>
      <c r="K15" s="101">
        <v>4</v>
      </c>
      <c r="L15" s="103" t="s">
        <v>3</v>
      </c>
      <c r="M15" s="106">
        <v>100000</v>
      </c>
      <c r="N15" s="105">
        <v>100000</v>
      </c>
      <c r="O15" s="101"/>
    </row>
    <row r="16" spans="1:254" ht="10.5">
      <c r="A16" s="57" t="s">
        <v>29</v>
      </c>
      <c r="B16" s="32"/>
      <c r="C16" s="23">
        <v>100</v>
      </c>
      <c r="D16" s="48">
        <f>C16</f>
        <v>100</v>
      </c>
      <c r="E16" s="49" t="s">
        <v>20</v>
      </c>
      <c r="F16" s="101"/>
      <c r="G16" s="101"/>
      <c r="H16" s="101" t="s">
        <v>25</v>
      </c>
      <c r="I16" s="101"/>
      <c r="J16" s="120">
        <f>(100-C16)/200</f>
        <v>0</v>
      </c>
      <c r="K16" s="120">
        <f>(100-C16+0.01)/200</f>
        <v>5E-05</v>
      </c>
      <c r="L16" s="103" t="s">
        <v>60</v>
      </c>
      <c r="M16" s="103">
        <v>4</v>
      </c>
      <c r="N16" s="107">
        <v>4</v>
      </c>
      <c r="O16" s="101"/>
      <c r="T16" s="35"/>
      <c r="U16" s="35"/>
      <c r="X16" s="35"/>
      <c r="AD16" s="35"/>
      <c r="AE16" s="35"/>
      <c r="AH16" s="35"/>
      <c r="AN16" s="35"/>
      <c r="AO16" s="35"/>
      <c r="AR16" s="35"/>
      <c r="AX16" s="35"/>
      <c r="AY16" s="35"/>
      <c r="BB16" s="35"/>
      <c r="BH16" s="35"/>
      <c r="BI16" s="35"/>
      <c r="BL16" s="35"/>
      <c r="BR16" s="35"/>
      <c r="BS16" s="35"/>
      <c r="BV16" s="35"/>
      <c r="CB16" s="35"/>
      <c r="CC16" s="35"/>
      <c r="CF16" s="35"/>
      <c r="CL16" s="35"/>
      <c r="CM16" s="35"/>
      <c r="CP16" s="35"/>
      <c r="CV16" s="35"/>
      <c r="CW16" s="35"/>
      <c r="CZ16" s="35"/>
      <c r="DF16" s="35"/>
      <c r="DG16" s="35"/>
      <c r="DJ16" s="35"/>
      <c r="DP16" s="35"/>
      <c r="DQ16" s="35"/>
      <c r="DT16" s="35"/>
      <c r="DZ16" s="35"/>
      <c r="EA16" s="35"/>
      <c r="ED16" s="35"/>
      <c r="EJ16" s="35"/>
      <c r="EK16" s="35"/>
      <c r="EN16" s="35"/>
      <c r="ET16" s="35"/>
      <c r="EU16" s="35"/>
      <c r="EX16" s="35"/>
      <c r="FD16" s="35"/>
      <c r="FE16" s="35"/>
      <c r="FH16" s="35"/>
      <c r="FN16" s="35"/>
      <c r="FO16" s="35"/>
      <c r="FR16" s="35"/>
      <c r="FX16" s="35"/>
      <c r="FY16" s="35"/>
      <c r="GB16" s="35"/>
      <c r="GH16" s="35"/>
      <c r="GI16" s="35"/>
      <c r="GL16" s="35"/>
      <c r="GR16" s="35"/>
      <c r="GS16" s="35"/>
      <c r="GV16" s="35"/>
      <c r="HB16" s="35"/>
      <c r="HC16" s="35"/>
      <c r="HF16" s="35"/>
      <c r="HL16" s="35"/>
      <c r="HM16" s="35"/>
      <c r="HP16" s="35"/>
      <c r="HV16" s="35"/>
      <c r="HW16" s="35"/>
      <c r="HZ16" s="35"/>
      <c r="IF16" s="35"/>
      <c r="IG16" s="35"/>
      <c r="IJ16" s="35"/>
      <c r="IP16" s="35"/>
      <c r="IQ16" s="35"/>
      <c r="IT16" s="35"/>
    </row>
    <row r="17" spans="1:250" ht="10.5">
      <c r="A17" s="59" t="s">
        <v>32</v>
      </c>
      <c r="B17" s="32"/>
      <c r="C17" s="23">
        <v>0.01</v>
      </c>
      <c r="D17" s="23">
        <v>0.02</v>
      </c>
      <c r="E17" s="49"/>
      <c r="F17" s="101"/>
      <c r="G17" s="101"/>
      <c r="H17" s="101" t="s">
        <v>26</v>
      </c>
      <c r="I17" s="101"/>
      <c r="J17" s="121">
        <f>ROUND(1/(1+J16),8)</f>
        <v>1</v>
      </c>
      <c r="K17" s="101">
        <f>ROUND(1/(1+K16),8)</f>
        <v>0.99995</v>
      </c>
      <c r="L17" s="103" t="s">
        <v>61</v>
      </c>
      <c r="M17" s="103">
        <v>20</v>
      </c>
      <c r="N17" s="103">
        <v>20</v>
      </c>
      <c r="O17" s="101"/>
      <c r="T17" s="35"/>
      <c r="AD17" s="35"/>
      <c r="AN17" s="35"/>
      <c r="AX17" s="35"/>
      <c r="BH17" s="35"/>
      <c r="BR17" s="35"/>
      <c r="CB17" s="35"/>
      <c r="CL17" s="35"/>
      <c r="CV17" s="35"/>
      <c r="DF17" s="35"/>
      <c r="DP17" s="35"/>
      <c r="DZ17" s="35"/>
      <c r="EJ17" s="35"/>
      <c r="ET17" s="35"/>
      <c r="FD17" s="35"/>
      <c r="FN17" s="35"/>
      <c r="FX17" s="35"/>
      <c r="GH17" s="35"/>
      <c r="GR17" s="35"/>
      <c r="HB17" s="35"/>
      <c r="HL17" s="35"/>
      <c r="HV17" s="35"/>
      <c r="IF17" s="35"/>
      <c r="IP17" s="35"/>
    </row>
    <row r="18" spans="1:251" ht="10.5">
      <c r="A18" s="57" t="s">
        <v>24</v>
      </c>
      <c r="B18" s="32"/>
      <c r="C18" s="24">
        <v>1</v>
      </c>
      <c r="D18" s="39">
        <f>C18</f>
        <v>1</v>
      </c>
      <c r="E18" s="49"/>
      <c r="F18" s="101"/>
      <c r="G18" s="101"/>
      <c r="H18" s="108" t="s">
        <v>30</v>
      </c>
      <c r="I18" s="101"/>
      <c r="J18" s="101" t="e">
        <f>(1000*ROUND(J15*(1-(ROUND($J$17^20,8)))/$J$16+100*(ROUND($J$17^20,8)),8))</f>
        <v>#DIV/0!</v>
      </c>
      <c r="K18" s="111">
        <f>(1000*ROUND(K15*(1-(ROUND($K$17^20,8)))/$K$16+100*(ROUND($K$17^20,8)),8))</f>
        <v>179862.44700000001</v>
      </c>
      <c r="L18" s="103" t="s">
        <v>62</v>
      </c>
      <c r="M18" s="103" t="s">
        <v>12</v>
      </c>
      <c r="N18" s="103">
        <f>0.01/200</f>
        <v>5E-05</v>
      </c>
      <c r="O18" s="101"/>
      <c r="R18" s="40"/>
      <c r="U18" s="50"/>
      <c r="AB18" s="40"/>
      <c r="AE18" s="50"/>
      <c r="AL18" s="40"/>
      <c r="AO18" s="50"/>
      <c r="AV18" s="40"/>
      <c r="AY18" s="50"/>
      <c r="BF18" s="40"/>
      <c r="BI18" s="50"/>
      <c r="BP18" s="40"/>
      <c r="BS18" s="50"/>
      <c r="BZ18" s="40"/>
      <c r="CC18" s="50"/>
      <c r="CJ18" s="40"/>
      <c r="CM18" s="50"/>
      <c r="CT18" s="40"/>
      <c r="CW18" s="50"/>
      <c r="DD18" s="40"/>
      <c r="DG18" s="50"/>
      <c r="DN18" s="40"/>
      <c r="DQ18" s="50"/>
      <c r="DX18" s="40"/>
      <c r="EA18" s="50"/>
      <c r="EH18" s="40"/>
      <c r="EK18" s="50"/>
      <c r="ER18" s="40"/>
      <c r="EU18" s="50"/>
      <c r="FB18" s="40"/>
      <c r="FE18" s="50"/>
      <c r="FL18" s="40"/>
      <c r="FO18" s="50"/>
      <c r="FV18" s="40"/>
      <c r="FY18" s="50"/>
      <c r="GF18" s="40"/>
      <c r="GI18" s="50"/>
      <c r="GP18" s="40"/>
      <c r="GS18" s="50"/>
      <c r="GZ18" s="40"/>
      <c r="HC18" s="50"/>
      <c r="HJ18" s="40"/>
      <c r="HM18" s="50"/>
      <c r="HT18" s="40"/>
      <c r="HW18" s="50"/>
      <c r="ID18" s="40"/>
      <c r="IG18" s="50"/>
      <c r="IN18" s="40"/>
      <c r="IQ18" s="50"/>
    </row>
    <row r="19" spans="1:15" ht="10.5" thickBot="1">
      <c r="A19" s="57" t="s">
        <v>17</v>
      </c>
      <c r="B19" s="32"/>
      <c r="C19" s="43">
        <f>IF(C16=100,ROUND(N21*C17,4)*C18*100,ROUND(J19*C17,4)*C18*100)</f>
        <v>137.54999999999998</v>
      </c>
      <c r="D19" s="43">
        <f>IF(C16=100,ROUND(N21*D17,4)*C18*100,ROUND(J19*D17,4)*C18*100)</f>
        <v>275.11</v>
      </c>
      <c r="E19" s="52">
        <f>C19-D19</f>
        <v>-137.56000000000003</v>
      </c>
      <c r="F19" s="101"/>
      <c r="G19" s="101"/>
      <c r="H19" s="101" t="s">
        <v>31</v>
      </c>
      <c r="I19" s="101"/>
      <c r="J19" s="101" t="e">
        <f>J18-K18</f>
        <v>#DIV/0!</v>
      </c>
      <c r="K19" s="101"/>
      <c r="L19" s="103" t="s">
        <v>63</v>
      </c>
      <c r="M19" s="103"/>
      <c r="N19" s="103">
        <f>ROUND(1/(1+N18),8)</f>
        <v>0.99995</v>
      </c>
      <c r="O19" s="101"/>
    </row>
    <row r="20" spans="1:15" ht="10.5" thickTop="1">
      <c r="A20" s="32"/>
      <c r="B20" s="32"/>
      <c r="C20" s="32"/>
      <c r="D20" s="32"/>
      <c r="E20" s="32"/>
      <c r="F20" s="101"/>
      <c r="G20" s="101"/>
      <c r="H20" s="101"/>
      <c r="I20" s="101"/>
      <c r="J20" s="101"/>
      <c r="K20" s="101"/>
      <c r="L20" s="103" t="s">
        <v>28</v>
      </c>
      <c r="M20" s="109">
        <f>1000*(M16*M17)+M15</f>
        <v>180000</v>
      </c>
      <c r="N20" s="109">
        <f>(1000*ROUND(N16*(1-(ROUND($N$19^20,8)))/$N$18+100*(ROUND($N$19^20,8)),8))</f>
        <v>179862.44700000001</v>
      </c>
      <c r="O20" s="101"/>
    </row>
    <row r="21" spans="6:15" ht="12">
      <c r="F21" s="101"/>
      <c r="G21" s="101"/>
      <c r="H21" s="101"/>
      <c r="I21" s="101"/>
      <c r="J21" s="101"/>
      <c r="K21" s="101"/>
      <c r="L21" s="103" t="s">
        <v>31</v>
      </c>
      <c r="M21" s="103"/>
      <c r="N21" s="109">
        <f>M20-N20</f>
        <v>137.55299999998533</v>
      </c>
      <c r="O21" s="101"/>
    </row>
    <row r="22" spans="6:15" ht="12">
      <c r="F22" s="101"/>
      <c r="G22" s="101"/>
      <c r="H22" s="101"/>
      <c r="I22" s="101"/>
      <c r="J22" s="101"/>
      <c r="K22" s="101"/>
      <c r="L22" s="101"/>
      <c r="M22" s="101"/>
      <c r="N22" s="101"/>
      <c r="O22" s="101"/>
    </row>
    <row r="23" spans="6:252" ht="12">
      <c r="F23" s="101"/>
      <c r="G23" s="101"/>
      <c r="H23" s="101"/>
      <c r="I23" s="102"/>
      <c r="J23" s="101"/>
      <c r="K23" s="101"/>
      <c r="L23" s="102"/>
      <c r="M23" s="101"/>
      <c r="N23" s="101"/>
      <c r="O23" s="101"/>
      <c r="S23" s="35"/>
      <c r="V23" s="35"/>
      <c r="AC23" s="35"/>
      <c r="AF23" s="35"/>
      <c r="AM23" s="35"/>
      <c r="AP23" s="35"/>
      <c r="AW23" s="35"/>
      <c r="AZ23" s="35"/>
      <c r="BG23" s="35"/>
      <c r="BJ23" s="35"/>
      <c r="BQ23" s="35"/>
      <c r="BT23" s="35"/>
      <c r="CA23" s="35"/>
      <c r="CD23" s="35"/>
      <c r="CK23" s="35"/>
      <c r="CN23" s="35"/>
      <c r="CU23" s="35"/>
      <c r="CX23" s="35"/>
      <c r="DE23" s="35"/>
      <c r="DH23" s="35"/>
      <c r="DO23" s="35"/>
      <c r="DR23" s="35"/>
      <c r="DY23" s="35"/>
      <c r="EB23" s="35"/>
      <c r="EI23" s="35"/>
      <c r="EL23" s="35"/>
      <c r="ES23" s="35"/>
      <c r="EV23" s="35"/>
      <c r="FC23" s="35"/>
      <c r="FF23" s="35"/>
      <c r="FM23" s="35"/>
      <c r="FP23" s="35"/>
      <c r="FW23" s="35"/>
      <c r="FZ23" s="35"/>
      <c r="GG23" s="35"/>
      <c r="GJ23" s="35"/>
      <c r="GQ23" s="35"/>
      <c r="GT23" s="35"/>
      <c r="HA23" s="35"/>
      <c r="HD23" s="35"/>
      <c r="HK23" s="35"/>
      <c r="HN23" s="35"/>
      <c r="HU23" s="35"/>
      <c r="HX23" s="35"/>
      <c r="IE23" s="35"/>
      <c r="IH23" s="35"/>
      <c r="IO23" s="35"/>
      <c r="IR23" s="35"/>
    </row>
    <row r="24" spans="6:252" ht="12">
      <c r="F24" s="101"/>
      <c r="G24" s="101"/>
      <c r="H24" s="101"/>
      <c r="I24" s="102"/>
      <c r="J24" s="101"/>
      <c r="K24" s="101"/>
      <c r="L24" s="102"/>
      <c r="M24" s="101"/>
      <c r="N24" s="101"/>
      <c r="O24" s="101"/>
      <c r="S24" s="35"/>
      <c r="V24" s="35"/>
      <c r="AC24" s="35"/>
      <c r="AF24" s="35"/>
      <c r="AM24" s="35"/>
      <c r="AP24" s="35"/>
      <c r="AW24" s="35"/>
      <c r="AZ24" s="35"/>
      <c r="BG24" s="35"/>
      <c r="BJ24" s="35"/>
      <c r="BQ24" s="35"/>
      <c r="BT24" s="35"/>
      <c r="CA24" s="35"/>
      <c r="CD24" s="35"/>
      <c r="CK24" s="35"/>
      <c r="CN24" s="35"/>
      <c r="CU24" s="35"/>
      <c r="CX24" s="35"/>
      <c r="DE24" s="35"/>
      <c r="DH24" s="35"/>
      <c r="DO24" s="35"/>
      <c r="DR24" s="35"/>
      <c r="DY24" s="35"/>
      <c r="EB24" s="35"/>
      <c r="EI24" s="35"/>
      <c r="EL24" s="35"/>
      <c r="ES24" s="35"/>
      <c r="EV24" s="35"/>
      <c r="FC24" s="35"/>
      <c r="FF24" s="35"/>
      <c r="FM24" s="35"/>
      <c r="FP24" s="35"/>
      <c r="FW24" s="35"/>
      <c r="FZ24" s="35"/>
      <c r="GG24" s="35"/>
      <c r="GJ24" s="35"/>
      <c r="GQ24" s="35"/>
      <c r="GT24" s="35"/>
      <c r="HA24" s="35"/>
      <c r="HD24" s="35"/>
      <c r="HK24" s="35"/>
      <c r="HN24" s="35"/>
      <c r="HU24" s="35"/>
      <c r="HX24" s="35"/>
      <c r="IE24" s="35"/>
      <c r="IH24" s="35"/>
      <c r="IO24" s="35"/>
      <c r="IR24" s="35"/>
    </row>
    <row r="25" spans="6:252" ht="12">
      <c r="F25" s="101"/>
      <c r="G25" s="101"/>
      <c r="H25" s="101"/>
      <c r="I25" s="102"/>
      <c r="J25" s="101"/>
      <c r="K25" s="101"/>
      <c r="L25" s="102"/>
      <c r="M25" s="101"/>
      <c r="N25" s="101"/>
      <c r="O25" s="101"/>
      <c r="S25" s="35"/>
      <c r="V25" s="35"/>
      <c r="AC25" s="35"/>
      <c r="AF25" s="35"/>
      <c r="AM25" s="35"/>
      <c r="AP25" s="35"/>
      <c r="AW25" s="35"/>
      <c r="AZ25" s="35"/>
      <c r="BG25" s="35"/>
      <c r="BJ25" s="35"/>
      <c r="BQ25" s="35"/>
      <c r="BT25" s="35"/>
      <c r="CA25" s="35"/>
      <c r="CD25" s="35"/>
      <c r="CK25" s="35"/>
      <c r="CN25" s="35"/>
      <c r="CU25" s="35"/>
      <c r="CX25" s="35"/>
      <c r="DE25" s="35"/>
      <c r="DH25" s="35"/>
      <c r="DO25" s="35"/>
      <c r="DR25" s="35"/>
      <c r="DY25" s="35"/>
      <c r="EB25" s="35"/>
      <c r="EI25" s="35"/>
      <c r="EL25" s="35"/>
      <c r="ES25" s="35"/>
      <c r="EV25" s="35"/>
      <c r="FC25" s="35"/>
      <c r="FF25" s="35"/>
      <c r="FM25" s="35"/>
      <c r="FP25" s="35"/>
      <c r="FW25" s="35"/>
      <c r="FZ25" s="35"/>
      <c r="GG25" s="35"/>
      <c r="GJ25" s="35"/>
      <c r="GQ25" s="35"/>
      <c r="GT25" s="35"/>
      <c r="HA25" s="35"/>
      <c r="HD25" s="35"/>
      <c r="HK25" s="35"/>
      <c r="HN25" s="35"/>
      <c r="HU25" s="35"/>
      <c r="HX25" s="35"/>
      <c r="IE25" s="35"/>
      <c r="IH25" s="35"/>
      <c r="IO25" s="35"/>
      <c r="IR25" s="35"/>
    </row>
    <row r="26" spans="6:252" ht="12">
      <c r="F26" s="100"/>
      <c r="G26" s="100"/>
      <c r="H26" s="100"/>
      <c r="I26" s="118"/>
      <c r="J26" s="100"/>
      <c r="K26" s="100"/>
      <c r="L26" s="118"/>
      <c r="M26" s="100"/>
      <c r="N26" s="100"/>
      <c r="O26" s="100"/>
      <c r="S26" s="35"/>
      <c r="V26" s="35"/>
      <c r="AC26" s="35"/>
      <c r="AF26" s="35"/>
      <c r="AM26" s="35"/>
      <c r="AP26" s="35"/>
      <c r="AW26" s="35"/>
      <c r="AZ26" s="35"/>
      <c r="BG26" s="35"/>
      <c r="BJ26" s="35"/>
      <c r="BQ26" s="35"/>
      <c r="BT26" s="35"/>
      <c r="CA26" s="35"/>
      <c r="CD26" s="35"/>
      <c r="CK26" s="35"/>
      <c r="CN26" s="35"/>
      <c r="CU26" s="35"/>
      <c r="CX26" s="35"/>
      <c r="DE26" s="35"/>
      <c r="DH26" s="35"/>
      <c r="DO26" s="35"/>
      <c r="DR26" s="35"/>
      <c r="DY26" s="35"/>
      <c r="EB26" s="35"/>
      <c r="EI26" s="35"/>
      <c r="EL26" s="35"/>
      <c r="ES26" s="35"/>
      <c r="EV26" s="35"/>
      <c r="FC26" s="35"/>
      <c r="FF26" s="35"/>
      <c r="FM26" s="35"/>
      <c r="FP26" s="35"/>
      <c r="FW26" s="35"/>
      <c r="FZ26" s="35"/>
      <c r="GG26" s="35"/>
      <c r="GJ26" s="35"/>
      <c r="GQ26" s="35"/>
      <c r="GT26" s="35"/>
      <c r="HA26" s="35"/>
      <c r="HD26" s="35"/>
      <c r="HK26" s="35"/>
      <c r="HN26" s="35"/>
      <c r="HU26" s="35"/>
      <c r="HX26" s="35"/>
      <c r="IE26" s="35"/>
      <c r="IH26" s="35"/>
      <c r="IO26" s="35"/>
      <c r="IR26" s="35"/>
    </row>
    <row r="27" spans="6:252" ht="12">
      <c r="F27" s="100"/>
      <c r="G27" s="100"/>
      <c r="H27" s="100"/>
      <c r="I27" s="118"/>
      <c r="J27" s="100"/>
      <c r="K27" s="100"/>
      <c r="L27" s="118"/>
      <c r="M27" s="100"/>
      <c r="N27" s="100"/>
      <c r="O27" s="100"/>
      <c r="S27" s="35"/>
      <c r="V27" s="35"/>
      <c r="AC27" s="35"/>
      <c r="AF27" s="35"/>
      <c r="AM27" s="35"/>
      <c r="AP27" s="35"/>
      <c r="AW27" s="35"/>
      <c r="AZ27" s="35"/>
      <c r="BG27" s="35"/>
      <c r="BJ27" s="35"/>
      <c r="BQ27" s="35"/>
      <c r="BT27" s="35"/>
      <c r="CA27" s="35"/>
      <c r="CD27" s="35"/>
      <c r="CK27" s="35"/>
      <c r="CN27" s="35"/>
      <c r="CU27" s="35"/>
      <c r="CX27" s="35"/>
      <c r="DE27" s="35"/>
      <c r="DH27" s="35"/>
      <c r="DO27" s="35"/>
      <c r="DR27" s="35"/>
      <c r="DY27" s="35"/>
      <c r="EB27" s="35"/>
      <c r="EI27" s="35"/>
      <c r="EL27" s="35"/>
      <c r="ES27" s="35"/>
      <c r="EV27" s="35"/>
      <c r="FC27" s="35"/>
      <c r="FF27" s="35"/>
      <c r="FM27" s="35"/>
      <c r="FP27" s="35"/>
      <c r="FW27" s="35"/>
      <c r="FZ27" s="35"/>
      <c r="GG27" s="35"/>
      <c r="GJ27" s="35"/>
      <c r="GQ27" s="35"/>
      <c r="GT27" s="35"/>
      <c r="HA27" s="35"/>
      <c r="HD27" s="35"/>
      <c r="HK27" s="35"/>
      <c r="HN27" s="35"/>
      <c r="HU27" s="35"/>
      <c r="HX27" s="35"/>
      <c r="IE27" s="35"/>
      <c r="IH27" s="35"/>
      <c r="IO27" s="35"/>
      <c r="IR27" s="35"/>
    </row>
    <row r="28" spans="6:252" ht="12">
      <c r="F28" s="100"/>
      <c r="G28" s="100"/>
      <c r="H28" s="100"/>
      <c r="I28" s="118"/>
      <c r="J28" s="100"/>
      <c r="K28" s="100"/>
      <c r="L28" s="118"/>
      <c r="M28" s="100"/>
      <c r="N28" s="100"/>
      <c r="O28" s="100"/>
      <c r="S28" s="35"/>
      <c r="V28" s="35"/>
      <c r="AC28" s="35"/>
      <c r="AF28" s="35"/>
      <c r="AM28" s="35"/>
      <c r="AP28" s="35"/>
      <c r="AW28" s="35"/>
      <c r="AZ28" s="35"/>
      <c r="BG28" s="35"/>
      <c r="BJ28" s="35"/>
      <c r="BQ28" s="35"/>
      <c r="BT28" s="35"/>
      <c r="CA28" s="35"/>
      <c r="CD28" s="35"/>
      <c r="CK28" s="35"/>
      <c r="CN28" s="35"/>
      <c r="CU28" s="35"/>
      <c r="CX28" s="35"/>
      <c r="DE28" s="35"/>
      <c r="DH28" s="35"/>
      <c r="DO28" s="35"/>
      <c r="DR28" s="35"/>
      <c r="DY28" s="35"/>
      <c r="EB28" s="35"/>
      <c r="EI28" s="35"/>
      <c r="EL28" s="35"/>
      <c r="ES28" s="35"/>
      <c r="EV28" s="35"/>
      <c r="FC28" s="35"/>
      <c r="FF28" s="35"/>
      <c r="FM28" s="35"/>
      <c r="FP28" s="35"/>
      <c r="FW28" s="35"/>
      <c r="FZ28" s="35"/>
      <c r="GG28" s="35"/>
      <c r="GJ28" s="35"/>
      <c r="GQ28" s="35"/>
      <c r="GT28" s="35"/>
      <c r="HA28" s="35"/>
      <c r="HD28" s="35"/>
      <c r="HK28" s="35"/>
      <c r="HN28" s="35"/>
      <c r="HU28" s="35"/>
      <c r="HX28" s="35"/>
      <c r="IE28" s="35"/>
      <c r="IH28" s="35"/>
      <c r="IO28" s="35"/>
      <c r="IR28" s="35"/>
    </row>
    <row r="29" spans="6:252" ht="12">
      <c r="F29" s="100"/>
      <c r="G29" s="100"/>
      <c r="H29" s="100"/>
      <c r="I29" s="118"/>
      <c r="J29" s="100"/>
      <c r="K29" s="100"/>
      <c r="L29" s="118"/>
      <c r="M29" s="100"/>
      <c r="N29" s="100"/>
      <c r="O29" s="100"/>
      <c r="S29" s="35"/>
      <c r="V29" s="35"/>
      <c r="AC29" s="35"/>
      <c r="AF29" s="35"/>
      <c r="AM29" s="35"/>
      <c r="AP29" s="35"/>
      <c r="AW29" s="35"/>
      <c r="AZ29" s="35"/>
      <c r="BG29" s="35"/>
      <c r="BJ29" s="35"/>
      <c r="BQ29" s="35"/>
      <c r="BT29" s="35"/>
      <c r="CA29" s="35"/>
      <c r="CD29" s="35"/>
      <c r="CK29" s="35"/>
      <c r="CN29" s="35"/>
      <c r="CU29" s="35"/>
      <c r="CX29" s="35"/>
      <c r="DE29" s="35"/>
      <c r="DH29" s="35"/>
      <c r="DO29" s="35"/>
      <c r="DR29" s="35"/>
      <c r="DY29" s="35"/>
      <c r="EB29" s="35"/>
      <c r="EI29" s="35"/>
      <c r="EL29" s="35"/>
      <c r="ES29" s="35"/>
      <c r="EV29" s="35"/>
      <c r="FC29" s="35"/>
      <c r="FF29" s="35"/>
      <c r="FM29" s="35"/>
      <c r="FP29" s="35"/>
      <c r="FW29" s="35"/>
      <c r="FZ29" s="35"/>
      <c r="GG29" s="35"/>
      <c r="GJ29" s="35"/>
      <c r="GQ29" s="35"/>
      <c r="GT29" s="35"/>
      <c r="HA29" s="35"/>
      <c r="HD29" s="35"/>
      <c r="HK29" s="35"/>
      <c r="HN29" s="35"/>
      <c r="HU29" s="35"/>
      <c r="HX29" s="35"/>
      <c r="IE29" s="35"/>
      <c r="IH29" s="35"/>
      <c r="IO29" s="35"/>
      <c r="IR29" s="35"/>
    </row>
    <row r="30" spans="6:252" ht="12">
      <c r="F30" s="100"/>
      <c r="G30" s="100"/>
      <c r="H30" s="100"/>
      <c r="I30" s="118"/>
      <c r="J30" s="100"/>
      <c r="K30" s="100"/>
      <c r="L30" s="118"/>
      <c r="M30" s="100"/>
      <c r="N30" s="100"/>
      <c r="O30" s="100"/>
      <c r="S30" s="35"/>
      <c r="V30" s="35"/>
      <c r="AC30" s="35"/>
      <c r="AF30" s="35"/>
      <c r="AM30" s="35"/>
      <c r="AP30" s="35"/>
      <c r="AW30" s="35"/>
      <c r="AZ30" s="35"/>
      <c r="BG30" s="35"/>
      <c r="BJ30" s="35"/>
      <c r="BQ30" s="35"/>
      <c r="BT30" s="35"/>
      <c r="CA30" s="35"/>
      <c r="CD30" s="35"/>
      <c r="CK30" s="35"/>
      <c r="CN30" s="35"/>
      <c r="CU30" s="35"/>
      <c r="CX30" s="35"/>
      <c r="DE30" s="35"/>
      <c r="DH30" s="35"/>
      <c r="DO30" s="35"/>
      <c r="DR30" s="35"/>
      <c r="DY30" s="35"/>
      <c r="EB30" s="35"/>
      <c r="EI30" s="35"/>
      <c r="EL30" s="35"/>
      <c r="ES30" s="35"/>
      <c r="EV30" s="35"/>
      <c r="FC30" s="35"/>
      <c r="FF30" s="35"/>
      <c r="FM30" s="35"/>
      <c r="FP30" s="35"/>
      <c r="FW30" s="35"/>
      <c r="FZ30" s="35"/>
      <c r="GG30" s="35"/>
      <c r="GJ30" s="35"/>
      <c r="GQ30" s="35"/>
      <c r="GT30" s="35"/>
      <c r="HA30" s="35"/>
      <c r="HD30" s="35"/>
      <c r="HK30" s="35"/>
      <c r="HN30" s="35"/>
      <c r="HU30" s="35"/>
      <c r="HX30" s="35"/>
      <c r="IE30" s="35"/>
      <c r="IH30" s="35"/>
      <c r="IO30" s="35"/>
      <c r="IR30" s="35"/>
    </row>
    <row r="31" spans="6:252" ht="12">
      <c r="F31" s="100"/>
      <c r="G31" s="100"/>
      <c r="H31" s="100"/>
      <c r="I31" s="118"/>
      <c r="J31" s="100"/>
      <c r="K31" s="100"/>
      <c r="L31" s="118"/>
      <c r="M31" s="100"/>
      <c r="N31" s="100"/>
      <c r="O31" s="100"/>
      <c r="S31" s="35"/>
      <c r="V31" s="35"/>
      <c r="AC31" s="35"/>
      <c r="AF31" s="35"/>
      <c r="AM31" s="35"/>
      <c r="AP31" s="35"/>
      <c r="AW31" s="35"/>
      <c r="AZ31" s="35"/>
      <c r="BG31" s="35"/>
      <c r="BJ31" s="35"/>
      <c r="BQ31" s="35"/>
      <c r="BT31" s="35"/>
      <c r="CA31" s="35"/>
      <c r="CD31" s="35"/>
      <c r="CK31" s="35"/>
      <c r="CN31" s="35"/>
      <c r="CU31" s="35"/>
      <c r="CX31" s="35"/>
      <c r="DE31" s="35"/>
      <c r="DH31" s="35"/>
      <c r="DO31" s="35"/>
      <c r="DR31" s="35"/>
      <c r="DY31" s="35"/>
      <c r="EB31" s="35"/>
      <c r="EI31" s="35"/>
      <c r="EL31" s="35"/>
      <c r="ES31" s="35"/>
      <c r="EV31" s="35"/>
      <c r="FC31" s="35"/>
      <c r="FF31" s="35"/>
      <c r="FM31" s="35"/>
      <c r="FP31" s="35"/>
      <c r="FW31" s="35"/>
      <c r="FZ31" s="35"/>
      <c r="GG31" s="35"/>
      <c r="GJ31" s="35"/>
      <c r="GQ31" s="35"/>
      <c r="GT31" s="35"/>
      <c r="HA31" s="35"/>
      <c r="HD31" s="35"/>
      <c r="HK31" s="35"/>
      <c r="HN31" s="35"/>
      <c r="HU31" s="35"/>
      <c r="HX31" s="35"/>
      <c r="IE31" s="35"/>
      <c r="IH31" s="35"/>
      <c r="IO31" s="35"/>
      <c r="IR31" s="35"/>
    </row>
    <row r="32" spans="6:252" ht="12">
      <c r="F32" s="100"/>
      <c r="G32" s="100"/>
      <c r="H32" s="100"/>
      <c r="I32" s="118"/>
      <c r="J32" s="100"/>
      <c r="K32" s="100"/>
      <c r="L32" s="118"/>
      <c r="M32" s="100"/>
      <c r="N32" s="100"/>
      <c r="O32" s="100"/>
      <c r="S32" s="35"/>
      <c r="V32" s="35"/>
      <c r="AC32" s="35"/>
      <c r="AF32" s="35"/>
      <c r="AM32" s="35"/>
      <c r="AP32" s="35"/>
      <c r="AW32" s="35"/>
      <c r="AZ32" s="35"/>
      <c r="BG32" s="35"/>
      <c r="BJ32" s="35"/>
      <c r="BQ32" s="35"/>
      <c r="BT32" s="35"/>
      <c r="CA32" s="35"/>
      <c r="CD32" s="35"/>
      <c r="CK32" s="35"/>
      <c r="CN32" s="35"/>
      <c r="CU32" s="35"/>
      <c r="CX32" s="35"/>
      <c r="DE32" s="35"/>
      <c r="DH32" s="35"/>
      <c r="DO32" s="35"/>
      <c r="DR32" s="35"/>
      <c r="DY32" s="35"/>
      <c r="EB32" s="35"/>
      <c r="EI32" s="35"/>
      <c r="EL32" s="35"/>
      <c r="ES32" s="35"/>
      <c r="EV32" s="35"/>
      <c r="FC32" s="35"/>
      <c r="FF32" s="35"/>
      <c r="FM32" s="35"/>
      <c r="FP32" s="35"/>
      <c r="FW32" s="35"/>
      <c r="FZ32" s="35"/>
      <c r="GG32" s="35"/>
      <c r="GJ32" s="35"/>
      <c r="GQ32" s="35"/>
      <c r="GT32" s="35"/>
      <c r="HA32" s="35"/>
      <c r="HD32" s="35"/>
      <c r="HK32" s="35"/>
      <c r="HN32" s="35"/>
      <c r="HU32" s="35"/>
      <c r="HX32" s="35"/>
      <c r="IE32" s="35"/>
      <c r="IH32" s="35"/>
      <c r="IO32" s="35"/>
      <c r="IR32" s="35"/>
    </row>
    <row r="33" spans="7:252" ht="12">
      <c r="G33" s="98"/>
      <c r="H33" s="98"/>
      <c r="I33" s="99"/>
      <c r="J33" s="98"/>
      <c r="K33" s="98"/>
      <c r="L33" s="99"/>
      <c r="M33" s="98"/>
      <c r="N33" s="98"/>
      <c r="O33" s="98"/>
      <c r="S33" s="35"/>
      <c r="V33" s="35"/>
      <c r="AC33" s="35"/>
      <c r="AF33" s="35"/>
      <c r="AM33" s="35"/>
      <c r="AP33" s="35"/>
      <c r="AW33" s="35"/>
      <c r="AZ33" s="35"/>
      <c r="BG33" s="35"/>
      <c r="BJ33" s="35"/>
      <c r="BQ33" s="35"/>
      <c r="BT33" s="35"/>
      <c r="CA33" s="35"/>
      <c r="CD33" s="35"/>
      <c r="CK33" s="35"/>
      <c r="CN33" s="35"/>
      <c r="CU33" s="35"/>
      <c r="CX33" s="35"/>
      <c r="DE33" s="35"/>
      <c r="DH33" s="35"/>
      <c r="DO33" s="35"/>
      <c r="DR33" s="35"/>
      <c r="DY33" s="35"/>
      <c r="EB33" s="35"/>
      <c r="EI33" s="35"/>
      <c r="EL33" s="35"/>
      <c r="ES33" s="35"/>
      <c r="EV33" s="35"/>
      <c r="FC33" s="35"/>
      <c r="FF33" s="35"/>
      <c r="FM33" s="35"/>
      <c r="FP33" s="35"/>
      <c r="FW33" s="35"/>
      <c r="FZ33" s="35"/>
      <c r="GG33" s="35"/>
      <c r="GJ33" s="35"/>
      <c r="GQ33" s="35"/>
      <c r="GT33" s="35"/>
      <c r="HA33" s="35"/>
      <c r="HD33" s="35"/>
      <c r="HK33" s="35"/>
      <c r="HN33" s="35"/>
      <c r="HU33" s="35"/>
      <c r="HX33" s="35"/>
      <c r="IE33" s="35"/>
      <c r="IH33" s="35"/>
      <c r="IO33" s="35"/>
      <c r="IR33" s="35"/>
    </row>
    <row r="34" spans="7:252" ht="12">
      <c r="G34" s="98"/>
      <c r="H34" s="98"/>
      <c r="I34" s="99"/>
      <c r="J34" s="98"/>
      <c r="K34" s="98"/>
      <c r="L34" s="99"/>
      <c r="M34" s="98"/>
      <c r="N34" s="98"/>
      <c r="O34" s="98"/>
      <c r="S34" s="35"/>
      <c r="V34" s="35"/>
      <c r="AC34" s="35"/>
      <c r="AF34" s="35"/>
      <c r="AM34" s="35"/>
      <c r="AP34" s="35"/>
      <c r="AW34" s="35"/>
      <c r="AZ34" s="35"/>
      <c r="BG34" s="35"/>
      <c r="BJ34" s="35"/>
      <c r="BQ34" s="35"/>
      <c r="BT34" s="35"/>
      <c r="CA34" s="35"/>
      <c r="CD34" s="35"/>
      <c r="CK34" s="35"/>
      <c r="CN34" s="35"/>
      <c r="CU34" s="35"/>
      <c r="CX34" s="35"/>
      <c r="DE34" s="35"/>
      <c r="DH34" s="35"/>
      <c r="DO34" s="35"/>
      <c r="DR34" s="35"/>
      <c r="DY34" s="35"/>
      <c r="EB34" s="35"/>
      <c r="EI34" s="35"/>
      <c r="EL34" s="35"/>
      <c r="ES34" s="35"/>
      <c r="EV34" s="35"/>
      <c r="FC34" s="35"/>
      <c r="FF34" s="35"/>
      <c r="FM34" s="35"/>
      <c r="FP34" s="35"/>
      <c r="FW34" s="35"/>
      <c r="FZ34" s="35"/>
      <c r="GG34" s="35"/>
      <c r="GJ34" s="35"/>
      <c r="GQ34" s="35"/>
      <c r="GT34" s="35"/>
      <c r="HA34" s="35"/>
      <c r="HD34" s="35"/>
      <c r="HK34" s="35"/>
      <c r="HN34" s="35"/>
      <c r="HU34" s="35"/>
      <c r="HX34" s="35"/>
      <c r="IE34" s="35"/>
      <c r="IH34" s="35"/>
      <c r="IO34" s="35"/>
      <c r="IR34" s="35"/>
    </row>
    <row r="35" spans="9:252" ht="12">
      <c r="I35" s="35"/>
      <c r="L35" s="35"/>
      <c r="S35" s="35"/>
      <c r="V35" s="35"/>
      <c r="AC35" s="35"/>
      <c r="AF35" s="35"/>
      <c r="AM35" s="35"/>
      <c r="AP35" s="35"/>
      <c r="AW35" s="35"/>
      <c r="AZ35" s="35"/>
      <c r="BG35" s="35"/>
      <c r="BJ35" s="35"/>
      <c r="BQ35" s="35"/>
      <c r="BT35" s="35"/>
      <c r="CA35" s="35"/>
      <c r="CD35" s="35"/>
      <c r="CK35" s="35"/>
      <c r="CN35" s="35"/>
      <c r="CU35" s="35"/>
      <c r="CX35" s="35"/>
      <c r="DE35" s="35"/>
      <c r="DH35" s="35"/>
      <c r="DO35" s="35"/>
      <c r="DR35" s="35"/>
      <c r="DY35" s="35"/>
      <c r="EB35" s="35"/>
      <c r="EI35" s="35"/>
      <c r="EL35" s="35"/>
      <c r="ES35" s="35"/>
      <c r="EV35" s="35"/>
      <c r="FC35" s="35"/>
      <c r="FF35" s="35"/>
      <c r="FM35" s="35"/>
      <c r="FP35" s="35"/>
      <c r="FW35" s="35"/>
      <c r="FZ35" s="35"/>
      <c r="GG35" s="35"/>
      <c r="GJ35" s="35"/>
      <c r="GQ35" s="35"/>
      <c r="GT35" s="35"/>
      <c r="HA35" s="35"/>
      <c r="HD35" s="35"/>
      <c r="HK35" s="35"/>
      <c r="HN35" s="35"/>
      <c r="HU35" s="35"/>
      <c r="HX35" s="35"/>
      <c r="IE35" s="35"/>
      <c r="IH35" s="35"/>
      <c r="IO35" s="35"/>
      <c r="IR35" s="35"/>
    </row>
    <row r="36" spans="9:252" ht="12">
      <c r="I36" s="35"/>
      <c r="L36" s="35"/>
      <c r="S36" s="35"/>
      <c r="V36" s="35"/>
      <c r="AC36" s="35"/>
      <c r="AF36" s="35"/>
      <c r="AM36" s="35"/>
      <c r="AP36" s="35"/>
      <c r="AW36" s="35"/>
      <c r="AZ36" s="35"/>
      <c r="BG36" s="35"/>
      <c r="BJ36" s="35"/>
      <c r="BQ36" s="35"/>
      <c r="BT36" s="35"/>
      <c r="CA36" s="35"/>
      <c r="CD36" s="35"/>
      <c r="CK36" s="35"/>
      <c r="CN36" s="35"/>
      <c r="CU36" s="35"/>
      <c r="CX36" s="35"/>
      <c r="DE36" s="35"/>
      <c r="DH36" s="35"/>
      <c r="DO36" s="35"/>
      <c r="DR36" s="35"/>
      <c r="DY36" s="35"/>
      <c r="EB36" s="35"/>
      <c r="EI36" s="35"/>
      <c r="EL36" s="35"/>
      <c r="ES36" s="35"/>
      <c r="EV36" s="35"/>
      <c r="FC36" s="35"/>
      <c r="FF36" s="35"/>
      <c r="FM36" s="35"/>
      <c r="FP36" s="35"/>
      <c r="FW36" s="35"/>
      <c r="FZ36" s="35"/>
      <c r="GG36" s="35"/>
      <c r="GJ36" s="35"/>
      <c r="GQ36" s="35"/>
      <c r="GT36" s="35"/>
      <c r="HA36" s="35"/>
      <c r="HD36" s="35"/>
      <c r="HK36" s="35"/>
      <c r="HN36" s="35"/>
      <c r="HU36" s="35"/>
      <c r="HX36" s="35"/>
      <c r="IE36" s="35"/>
      <c r="IH36" s="35"/>
      <c r="IO36" s="35"/>
      <c r="IR36" s="35"/>
    </row>
    <row r="37" spans="9:252" ht="12">
      <c r="I37" s="35"/>
      <c r="L37" s="35"/>
      <c r="S37" s="35"/>
      <c r="V37" s="35"/>
      <c r="AC37" s="35"/>
      <c r="AF37" s="35"/>
      <c r="AM37" s="35"/>
      <c r="AP37" s="35"/>
      <c r="AW37" s="35"/>
      <c r="AZ37" s="35"/>
      <c r="BG37" s="35"/>
      <c r="BJ37" s="35"/>
      <c r="BQ37" s="35"/>
      <c r="BT37" s="35"/>
      <c r="CA37" s="35"/>
      <c r="CD37" s="35"/>
      <c r="CK37" s="35"/>
      <c r="CN37" s="35"/>
      <c r="CU37" s="35"/>
      <c r="CX37" s="35"/>
      <c r="DE37" s="35"/>
      <c r="DH37" s="35"/>
      <c r="DO37" s="35"/>
      <c r="DR37" s="35"/>
      <c r="DY37" s="35"/>
      <c r="EB37" s="35"/>
      <c r="EI37" s="35"/>
      <c r="EL37" s="35"/>
      <c r="ES37" s="35"/>
      <c r="EV37" s="35"/>
      <c r="FC37" s="35"/>
      <c r="FF37" s="35"/>
      <c r="FM37" s="35"/>
      <c r="FP37" s="35"/>
      <c r="FW37" s="35"/>
      <c r="FZ37" s="35"/>
      <c r="GG37" s="35"/>
      <c r="GJ37" s="35"/>
      <c r="GQ37" s="35"/>
      <c r="GT37" s="35"/>
      <c r="HA37" s="35"/>
      <c r="HD37" s="35"/>
      <c r="HK37" s="35"/>
      <c r="HN37" s="35"/>
      <c r="HU37" s="35"/>
      <c r="HX37" s="35"/>
      <c r="IE37" s="35"/>
      <c r="IH37" s="35"/>
      <c r="IO37" s="35"/>
      <c r="IR37" s="35"/>
    </row>
    <row r="38" spans="9:252" ht="12">
      <c r="I38" s="35"/>
      <c r="L38" s="35"/>
      <c r="S38" s="35"/>
      <c r="V38" s="35"/>
      <c r="AC38" s="35"/>
      <c r="AF38" s="35"/>
      <c r="AM38" s="35"/>
      <c r="AP38" s="35"/>
      <c r="AW38" s="35"/>
      <c r="AZ38" s="35"/>
      <c r="BG38" s="35"/>
      <c r="BJ38" s="35"/>
      <c r="BQ38" s="35"/>
      <c r="BT38" s="35"/>
      <c r="CA38" s="35"/>
      <c r="CD38" s="35"/>
      <c r="CK38" s="35"/>
      <c r="CN38" s="35"/>
      <c r="CU38" s="35"/>
      <c r="CX38" s="35"/>
      <c r="DE38" s="35"/>
      <c r="DH38" s="35"/>
      <c r="DO38" s="35"/>
      <c r="DR38" s="35"/>
      <c r="DY38" s="35"/>
      <c r="EB38" s="35"/>
      <c r="EI38" s="35"/>
      <c r="EL38" s="35"/>
      <c r="ES38" s="35"/>
      <c r="EV38" s="35"/>
      <c r="FC38" s="35"/>
      <c r="FF38" s="35"/>
      <c r="FM38" s="35"/>
      <c r="FP38" s="35"/>
      <c r="FW38" s="35"/>
      <c r="FZ38" s="35"/>
      <c r="GG38" s="35"/>
      <c r="GJ38" s="35"/>
      <c r="GQ38" s="35"/>
      <c r="GT38" s="35"/>
      <c r="HA38" s="35"/>
      <c r="HD38" s="35"/>
      <c r="HK38" s="35"/>
      <c r="HN38" s="35"/>
      <c r="HU38" s="35"/>
      <c r="HX38" s="35"/>
      <c r="IE38" s="35"/>
      <c r="IH38" s="35"/>
      <c r="IO38" s="35"/>
      <c r="IR38" s="35"/>
    </row>
    <row r="39" spans="9:252" ht="12">
      <c r="I39" s="35"/>
      <c r="L39" s="35"/>
      <c r="S39" s="35"/>
      <c r="V39" s="35"/>
      <c r="AC39" s="35"/>
      <c r="AF39" s="35"/>
      <c r="AM39" s="35"/>
      <c r="AP39" s="35"/>
      <c r="AW39" s="35"/>
      <c r="AZ39" s="35"/>
      <c r="BG39" s="35"/>
      <c r="BJ39" s="35"/>
      <c r="BQ39" s="35"/>
      <c r="BT39" s="35"/>
      <c r="CA39" s="35"/>
      <c r="CD39" s="35"/>
      <c r="CK39" s="35"/>
      <c r="CN39" s="35"/>
      <c r="CU39" s="35"/>
      <c r="CX39" s="35"/>
      <c r="DE39" s="35"/>
      <c r="DH39" s="35"/>
      <c r="DO39" s="35"/>
      <c r="DR39" s="35"/>
      <c r="DY39" s="35"/>
      <c r="EB39" s="35"/>
      <c r="EI39" s="35"/>
      <c r="EL39" s="35"/>
      <c r="ES39" s="35"/>
      <c r="EV39" s="35"/>
      <c r="FC39" s="35"/>
      <c r="FF39" s="35"/>
      <c r="FM39" s="35"/>
      <c r="FP39" s="35"/>
      <c r="FW39" s="35"/>
      <c r="FZ39" s="35"/>
      <c r="GG39" s="35"/>
      <c r="GJ39" s="35"/>
      <c r="GQ39" s="35"/>
      <c r="GT39" s="35"/>
      <c r="HA39" s="35"/>
      <c r="HD39" s="35"/>
      <c r="HK39" s="35"/>
      <c r="HN39" s="35"/>
      <c r="HU39" s="35"/>
      <c r="HX39" s="35"/>
      <c r="IE39" s="35"/>
      <c r="IH39" s="35"/>
      <c r="IO39" s="35"/>
      <c r="IR39" s="35"/>
    </row>
  </sheetData>
  <sheetProtection password="EC8A" sheet="1" objects="1" scenarios="1"/>
  <printOptions/>
  <pageMargins left="0.75" right="0.75" top="1" bottom="1" header="0.5" footer="0.5"/>
  <pageSetup horizontalDpi="600" verticalDpi="600" orientation="portrait" paperSize="9" r:id="rId2"/>
  <legacyDrawing r:id="rId1"/>
</worksheet>
</file>

<file path=xl/worksheets/sheet5.xml><?xml version="1.0" encoding="utf-8"?>
<worksheet xmlns="http://schemas.openxmlformats.org/spreadsheetml/2006/main" xmlns:r="http://schemas.openxmlformats.org/officeDocument/2006/relationships">
  <sheetPr codeName="Sheet11"/>
  <dimension ref="A1:V429"/>
  <sheetViews>
    <sheetView showGridLines="0" showRowColHeaders="0" zoomScalePageLayoutView="0" workbookViewId="0" topLeftCell="A1">
      <selection activeCell="F12" sqref="F12"/>
    </sheetView>
  </sheetViews>
  <sheetFormatPr defaultColWidth="9.140625" defaultRowHeight="12.75"/>
  <cols>
    <col min="1" max="1" width="9.140625" style="20" customWidth="1"/>
    <col min="2" max="2" width="11.140625" style="4" bestFit="1" customWidth="1"/>
    <col min="3" max="4" width="0" style="4" hidden="1" customWidth="1"/>
    <col min="5" max="5" width="15.8515625" style="4" customWidth="1"/>
    <col min="6" max="6" width="9.140625" style="4" customWidth="1"/>
    <col min="7" max="7" width="3.28125" style="4" customWidth="1"/>
    <col min="8" max="8" width="4.00390625" style="4" customWidth="1"/>
    <col min="9" max="9" width="19.8515625" style="19" customWidth="1"/>
    <col min="10" max="10" width="11.140625" style="19" bestFit="1" customWidth="1"/>
    <col min="11" max="12" width="0" style="4" hidden="1" customWidth="1"/>
    <col min="13" max="13" width="12.8515625" style="4" customWidth="1"/>
    <col min="14" max="14" width="9.140625" style="4" customWidth="1"/>
    <col min="15" max="15" width="3.140625" style="4" customWidth="1"/>
    <col min="16" max="16" width="3.28125" style="4" customWidth="1"/>
    <col min="17" max="17" width="10.140625" style="4" customWidth="1"/>
    <col min="18" max="18" width="9.28125" style="4" customWidth="1"/>
    <col min="19" max="19" width="9.28125" style="4" hidden="1" customWidth="1"/>
    <col min="20" max="20" width="1.421875" style="4" bestFit="1" customWidth="1"/>
    <col min="21" max="21" width="14.421875" style="4" customWidth="1"/>
    <col min="22" max="22" width="12.421875" style="4" customWidth="1"/>
    <col min="23" max="16384" width="9.140625" style="4" customWidth="1"/>
  </cols>
  <sheetData>
    <row r="1" spans="1:22" s="73" customFormat="1" ht="13.5">
      <c r="A1" s="72" t="s">
        <v>65</v>
      </c>
      <c r="B1" s="72"/>
      <c r="C1" s="72"/>
      <c r="D1" s="72"/>
      <c r="E1" s="72"/>
      <c r="F1" s="72"/>
      <c r="G1" s="72"/>
      <c r="H1" s="72"/>
      <c r="I1" s="72"/>
      <c r="J1" s="72"/>
      <c r="K1" s="72"/>
      <c r="L1" s="72"/>
      <c r="M1" s="72"/>
      <c r="N1" s="72"/>
      <c r="O1" s="72"/>
      <c r="P1" s="72"/>
      <c r="Q1" s="72"/>
      <c r="R1" s="72"/>
      <c r="S1" s="72"/>
      <c r="T1" s="72"/>
      <c r="U1" s="72"/>
      <c r="V1" s="72"/>
    </row>
    <row r="2" spans="1:22" s="73" customFormat="1" ht="13.5">
      <c r="A2" s="74" t="s">
        <v>40</v>
      </c>
      <c r="B2" s="72"/>
      <c r="C2" s="72"/>
      <c r="D2" s="72"/>
      <c r="E2" s="72"/>
      <c r="F2" s="72"/>
      <c r="G2" s="72"/>
      <c r="H2" s="72"/>
      <c r="I2" s="72"/>
      <c r="J2" s="72"/>
      <c r="K2" s="72"/>
      <c r="L2" s="72"/>
      <c r="M2" s="72"/>
      <c r="N2" s="72"/>
      <c r="O2" s="72"/>
      <c r="P2" s="72"/>
      <c r="Q2" s="72"/>
      <c r="R2" s="72"/>
      <c r="S2" s="72"/>
      <c r="T2" s="72"/>
      <c r="U2" s="72"/>
      <c r="V2" s="72"/>
    </row>
    <row r="3" spans="1:22" s="73" customFormat="1" ht="12">
      <c r="A3" s="74" t="s">
        <v>41</v>
      </c>
      <c r="B3" s="74"/>
      <c r="C3" s="74"/>
      <c r="D3" s="74"/>
      <c r="E3" s="74"/>
      <c r="F3" s="74"/>
      <c r="G3" s="74"/>
      <c r="H3" s="74"/>
      <c r="I3" s="74"/>
      <c r="J3" s="74"/>
      <c r="K3" s="74"/>
      <c r="L3" s="74"/>
      <c r="M3" s="74"/>
      <c r="N3" s="74"/>
      <c r="O3" s="74"/>
      <c r="P3" s="74"/>
      <c r="Q3" s="74"/>
      <c r="R3" s="74"/>
      <c r="S3" s="74"/>
      <c r="T3" s="74"/>
      <c r="U3" s="74"/>
      <c r="V3" s="74"/>
    </row>
    <row r="4" spans="1:22" s="73" customFormat="1" ht="12">
      <c r="A4" s="74"/>
      <c r="B4" s="74"/>
      <c r="C4" s="74"/>
      <c r="D4" s="74"/>
      <c r="E4" s="74"/>
      <c r="F4" s="74"/>
      <c r="G4" s="74"/>
      <c r="H4" s="74"/>
      <c r="I4" s="74"/>
      <c r="J4" s="74"/>
      <c r="K4" s="74"/>
      <c r="L4" s="74"/>
      <c r="M4" s="74"/>
      <c r="N4" s="74"/>
      <c r="O4" s="74"/>
      <c r="P4" s="74"/>
      <c r="Q4" s="74"/>
      <c r="R4" s="74"/>
      <c r="S4" s="74"/>
      <c r="T4" s="74"/>
      <c r="U4" s="74"/>
      <c r="V4" s="74"/>
    </row>
    <row r="5" spans="1:22" s="76" customFormat="1" ht="12.75">
      <c r="A5" s="57" t="s">
        <v>49</v>
      </c>
      <c r="B5" s="51"/>
      <c r="C5" s="51"/>
      <c r="D5" s="51"/>
      <c r="E5" s="51"/>
      <c r="F5" s="51"/>
      <c r="G5" s="51"/>
      <c r="H5" s="51"/>
      <c r="I5" s="57" t="s">
        <v>51</v>
      </c>
      <c r="K5" s="51"/>
      <c r="L5" s="51"/>
      <c r="M5" s="51"/>
      <c r="N5" s="51"/>
      <c r="O5" s="51"/>
      <c r="P5" s="51"/>
      <c r="Q5" s="57" t="s">
        <v>52</v>
      </c>
      <c r="R5" s="51"/>
      <c r="S5" s="51"/>
      <c r="T5" s="51"/>
      <c r="U5" s="51"/>
      <c r="V5" s="51"/>
    </row>
    <row r="6" spans="1:22" s="73" customFormat="1" ht="12">
      <c r="A6" s="74"/>
      <c r="B6" s="74"/>
      <c r="C6" s="74"/>
      <c r="D6" s="74"/>
      <c r="E6" s="74"/>
      <c r="F6" s="74"/>
      <c r="G6" s="74"/>
      <c r="H6" s="74"/>
      <c r="J6" s="51"/>
      <c r="K6" s="74"/>
      <c r="L6" s="74"/>
      <c r="M6" s="74"/>
      <c r="N6" s="74"/>
      <c r="O6" s="74"/>
      <c r="P6" s="74"/>
      <c r="Q6" s="74"/>
      <c r="R6" s="74"/>
      <c r="S6" s="74"/>
      <c r="T6" s="74"/>
      <c r="U6" s="74"/>
      <c r="V6" s="74"/>
    </row>
    <row r="7" spans="1:22" s="73" customFormat="1" ht="12.75" thickBot="1">
      <c r="A7" s="74" t="s">
        <v>42</v>
      </c>
      <c r="B7" s="75">
        <v>0.065</v>
      </c>
      <c r="C7" s="74"/>
      <c r="D7" s="74"/>
      <c r="E7" s="74"/>
      <c r="F7" s="74"/>
      <c r="G7" s="74"/>
      <c r="H7" s="74"/>
      <c r="I7" s="74" t="s">
        <v>42</v>
      </c>
      <c r="J7" s="75">
        <v>0.065</v>
      </c>
      <c r="K7" s="74"/>
      <c r="L7" s="74"/>
      <c r="M7" s="74"/>
      <c r="N7" s="74"/>
      <c r="O7" s="74"/>
      <c r="P7" s="74"/>
      <c r="Q7" s="74" t="s">
        <v>42</v>
      </c>
      <c r="R7" s="75">
        <v>0.065</v>
      </c>
      <c r="S7" s="74"/>
      <c r="T7" s="74"/>
      <c r="U7" s="74"/>
      <c r="V7" s="74"/>
    </row>
    <row r="8" spans="1:22" s="73" customFormat="1" ht="12.75" thickTop="1">
      <c r="A8" s="74" t="s">
        <v>43</v>
      </c>
      <c r="B8" s="74"/>
      <c r="C8" s="74"/>
      <c r="D8" s="74"/>
      <c r="E8" s="74"/>
      <c r="F8" s="74"/>
      <c r="G8" s="74"/>
      <c r="H8" s="74"/>
      <c r="I8" s="74" t="s">
        <v>43</v>
      </c>
      <c r="J8" s="74"/>
      <c r="K8" s="74"/>
      <c r="L8" s="74"/>
      <c r="M8" s="74"/>
      <c r="N8" s="74"/>
      <c r="O8" s="74"/>
      <c r="P8" s="74"/>
      <c r="Q8" s="74" t="s">
        <v>43</v>
      </c>
      <c r="R8" s="74"/>
      <c r="S8" s="74"/>
      <c r="T8" s="74"/>
      <c r="U8" s="74"/>
      <c r="V8" s="74"/>
    </row>
    <row r="9" spans="1:17" ht="12">
      <c r="A9" s="2" t="s">
        <v>49</v>
      </c>
      <c r="B9" s="5"/>
      <c r="C9" s="5"/>
      <c r="D9" s="5"/>
      <c r="E9" s="6"/>
      <c r="F9" s="6"/>
      <c r="G9" s="6"/>
      <c r="H9" s="6"/>
      <c r="I9" s="3" t="s">
        <v>50</v>
      </c>
      <c r="J9" s="7"/>
      <c r="K9" s="5"/>
      <c r="L9" s="5"/>
      <c r="M9" s="6"/>
      <c r="N9" s="6"/>
      <c r="Q9" s="1" t="s">
        <v>52</v>
      </c>
    </row>
    <row r="10" spans="1:22" ht="12.75">
      <c r="A10" s="8" t="s">
        <v>27</v>
      </c>
      <c r="B10" s="21" t="s">
        <v>5</v>
      </c>
      <c r="C10" s="9" t="s">
        <v>34</v>
      </c>
      <c r="D10" s="9" t="s">
        <v>35</v>
      </c>
      <c r="E10" s="9" t="s">
        <v>36</v>
      </c>
      <c r="F10" s="9" t="s">
        <v>37</v>
      </c>
      <c r="G10" s="6"/>
      <c r="H10" s="6"/>
      <c r="I10" s="10" t="s">
        <v>27</v>
      </c>
      <c r="J10" s="21" t="s">
        <v>5</v>
      </c>
      <c r="K10" s="9" t="s">
        <v>34</v>
      </c>
      <c r="L10" s="9" t="s">
        <v>35</v>
      </c>
      <c r="M10" s="9" t="s">
        <v>36</v>
      </c>
      <c r="N10" s="9" t="s">
        <v>37</v>
      </c>
      <c r="Q10" s="9" t="s">
        <v>27</v>
      </c>
      <c r="R10" s="21" t="s">
        <v>5</v>
      </c>
      <c r="S10" s="11"/>
      <c r="T10" s="11"/>
      <c r="U10" s="11" t="s">
        <v>38</v>
      </c>
      <c r="V10" s="11" t="s">
        <v>39</v>
      </c>
    </row>
    <row r="11" spans="1:22" ht="12.75" thickBot="1">
      <c r="A11" s="22">
        <f>B7*100</f>
        <v>6.5</v>
      </c>
      <c r="B11" s="12">
        <f aca="true" t="shared" si="0" ref="B11:B60">(100-A11)</f>
        <v>93.5</v>
      </c>
      <c r="C11" s="6">
        <f>ROUND((SUM(1/(1+(100-B11)/200))),8)</f>
        <v>0.968523</v>
      </c>
      <c r="D11" s="13">
        <f>ROUND((SUM((100-B11)/200)),8)</f>
        <v>0.0325</v>
      </c>
      <c r="E11" s="14">
        <f>IF($B11=100,(1000*4*6)+100000,ROUND(1000*ROUND(4*(1-ROUND((C11^6),8))/D11+100*ROUND((C11^6),8),8),2))</f>
        <v>104029.44</v>
      </c>
      <c r="F11" s="6" t="s">
        <v>12</v>
      </c>
      <c r="G11" s="6"/>
      <c r="H11" s="6"/>
      <c r="I11" s="22">
        <f>J7*100</f>
        <v>6.5</v>
      </c>
      <c r="J11" s="12">
        <f>(100-I11)</f>
        <v>93.5</v>
      </c>
      <c r="K11" s="6">
        <f aca="true" t="shared" si="1" ref="K11:K60">ROUND((SUM(1/(1+I11/200))),8)</f>
        <v>0.968523</v>
      </c>
      <c r="L11" s="13">
        <f aca="true" t="shared" si="2" ref="L11:L60">ROUND((SUM(I11/200)),8)</f>
        <v>0.0325</v>
      </c>
      <c r="M11" s="14">
        <f>IF($B11=100,(1000*4*6)+100000,ROUND(1000*ROUND(4*(1-ROUND((K11^20),8))/L11+100*ROUND((K11^20),8),8),2))</f>
        <v>110904.51</v>
      </c>
      <c r="N11" s="6" t="s">
        <v>12</v>
      </c>
      <c r="Q11" s="22">
        <f>R7*100</f>
        <v>6.5</v>
      </c>
      <c r="R11" s="12">
        <f aca="true" t="shared" si="3" ref="R11:R60">SUM(100-Q11)</f>
        <v>93.5</v>
      </c>
      <c r="S11" s="6"/>
      <c r="T11" s="6"/>
      <c r="U11" s="14">
        <f>ROUND(365*1000000/(365+Q11*90/100),2)</f>
        <v>984225.43</v>
      </c>
      <c r="V11" s="15" t="s">
        <v>12</v>
      </c>
    </row>
    <row r="12" spans="1:22" ht="12.75" thickTop="1">
      <c r="A12" s="16">
        <f>SUM(A11-0.01)</f>
        <v>6.49</v>
      </c>
      <c r="B12" s="12">
        <f t="shared" si="0"/>
        <v>93.51</v>
      </c>
      <c r="C12" s="6">
        <f aca="true" t="shared" si="4" ref="C12:C20">ROUND((SUM(1/(1+(100-B12)/200))),8)</f>
        <v>0.96856991</v>
      </c>
      <c r="D12" s="13">
        <f aca="true" t="shared" si="5" ref="D12:D20">ROUND((SUM((100-B12)/200)),8)</f>
        <v>0.03245</v>
      </c>
      <c r="E12" s="14">
        <f aca="true" t="shared" si="6" ref="E12:E60">IF($B12=100,(1000*4*6)+100000,ROUND(1000*ROUND(4*(1-ROUND((C12^6),8))/D12+100*ROUND((C12^6),8),8),2))</f>
        <v>104056.97</v>
      </c>
      <c r="F12" s="14">
        <f aca="true" t="shared" si="7" ref="F12:F59">ROUND((SUM(E12-E11)),8)</f>
        <v>27.53</v>
      </c>
      <c r="G12" s="6"/>
      <c r="H12" s="6"/>
      <c r="I12" s="16">
        <f>SUM(I11-0.01)</f>
        <v>6.49</v>
      </c>
      <c r="J12" s="12">
        <f aca="true" t="shared" si="8" ref="J12:J60">(100-I12)</f>
        <v>93.51</v>
      </c>
      <c r="K12" s="6">
        <f t="shared" si="1"/>
        <v>0.96856991</v>
      </c>
      <c r="L12" s="13">
        <f t="shared" si="2"/>
        <v>0.03245</v>
      </c>
      <c r="M12" s="14">
        <f aca="true" t="shared" si="9" ref="M12:M60">IF($B12=100,(1000*4*6)+100000,ROUND(1000*ROUND(4*(1-ROUND((K12^20),8))/L12+100*ROUND((K12^20),8),8),2))</f>
        <v>110982.23</v>
      </c>
      <c r="N12" s="14">
        <f aca="true" t="shared" si="10" ref="N12:N59">ROUND((SUM(M12-M11)),8)</f>
        <v>77.72</v>
      </c>
      <c r="Q12" s="12">
        <f aca="true" t="shared" si="11" ref="Q12:Q60">SUM(Q11-0.01)</f>
        <v>6.49</v>
      </c>
      <c r="R12" s="12">
        <f t="shared" si="3"/>
        <v>93.51</v>
      </c>
      <c r="S12" s="13"/>
      <c r="T12" s="13" t="s">
        <v>12</v>
      </c>
      <c r="U12" s="14">
        <f aca="true" t="shared" si="12" ref="U12:U60">ROUND(365*1000000/(365+Q12*90/100),2)</f>
        <v>984249.31</v>
      </c>
      <c r="V12" s="14">
        <f aca="true" t="shared" si="13" ref="V12:V60">SUM(U12-U11)</f>
        <v>23.880000000004657</v>
      </c>
    </row>
    <row r="13" spans="1:22" ht="12">
      <c r="A13" s="16">
        <f aca="true" t="shared" si="14" ref="A13:A60">(A12-0.01)</f>
        <v>6.48</v>
      </c>
      <c r="B13" s="12">
        <f t="shared" si="0"/>
        <v>93.52</v>
      </c>
      <c r="C13" s="6">
        <f t="shared" si="4"/>
        <v>0.96861682</v>
      </c>
      <c r="D13" s="13">
        <f t="shared" si="5"/>
        <v>0.0324</v>
      </c>
      <c r="E13" s="14">
        <f t="shared" si="6"/>
        <v>104084.52</v>
      </c>
      <c r="F13" s="14">
        <f t="shared" si="7"/>
        <v>27.55</v>
      </c>
      <c r="G13" s="6"/>
      <c r="H13" s="6"/>
      <c r="I13" s="16">
        <f aca="true" t="shared" si="15" ref="I13:I60">(I12-0.01)</f>
        <v>6.48</v>
      </c>
      <c r="J13" s="12">
        <f t="shared" si="8"/>
        <v>93.52</v>
      </c>
      <c r="K13" s="6">
        <f t="shared" si="1"/>
        <v>0.96861682</v>
      </c>
      <c r="L13" s="13">
        <f t="shared" si="2"/>
        <v>0.0324</v>
      </c>
      <c r="M13" s="14">
        <f t="shared" si="9"/>
        <v>111060.02</v>
      </c>
      <c r="N13" s="14">
        <f t="shared" si="10"/>
        <v>77.79</v>
      </c>
      <c r="Q13" s="12">
        <f t="shared" si="11"/>
        <v>6.48</v>
      </c>
      <c r="R13" s="12">
        <f t="shared" si="3"/>
        <v>93.52</v>
      </c>
      <c r="S13" s="13"/>
      <c r="T13" s="6"/>
      <c r="U13" s="14">
        <f t="shared" si="12"/>
        <v>984273.2</v>
      </c>
      <c r="V13" s="14">
        <f t="shared" si="13"/>
        <v>23.889999999897555</v>
      </c>
    </row>
    <row r="14" spans="1:22" ht="12">
      <c r="A14" s="16">
        <f t="shared" si="14"/>
        <v>6.470000000000001</v>
      </c>
      <c r="B14" s="12">
        <f t="shared" si="0"/>
        <v>93.53</v>
      </c>
      <c r="C14" s="6">
        <f t="shared" si="4"/>
        <v>0.96866373</v>
      </c>
      <c r="D14" s="13">
        <f t="shared" si="5"/>
        <v>0.03235</v>
      </c>
      <c r="E14" s="14">
        <f t="shared" si="6"/>
        <v>104112.07</v>
      </c>
      <c r="F14" s="14">
        <f t="shared" si="7"/>
        <v>27.55</v>
      </c>
      <c r="G14" s="6"/>
      <c r="H14" s="6"/>
      <c r="I14" s="16">
        <f t="shared" si="15"/>
        <v>6.470000000000001</v>
      </c>
      <c r="J14" s="12">
        <f t="shared" si="8"/>
        <v>93.53</v>
      </c>
      <c r="K14" s="6">
        <f t="shared" si="1"/>
        <v>0.96866373</v>
      </c>
      <c r="L14" s="13">
        <f t="shared" si="2"/>
        <v>0.03235</v>
      </c>
      <c r="M14" s="14">
        <f t="shared" si="9"/>
        <v>111137.87</v>
      </c>
      <c r="N14" s="14">
        <f t="shared" si="10"/>
        <v>77.85</v>
      </c>
      <c r="Q14" s="12">
        <f t="shared" si="11"/>
        <v>6.470000000000001</v>
      </c>
      <c r="R14" s="12">
        <f t="shared" si="3"/>
        <v>93.53</v>
      </c>
      <c r="S14" s="13"/>
      <c r="T14" s="6"/>
      <c r="U14" s="14">
        <f t="shared" si="12"/>
        <v>984297.09</v>
      </c>
      <c r="V14" s="14">
        <f t="shared" si="13"/>
        <v>23.89000000001397</v>
      </c>
    </row>
    <row r="15" spans="1:22" ht="12">
      <c r="A15" s="16">
        <f t="shared" si="14"/>
        <v>6.460000000000001</v>
      </c>
      <c r="B15" s="12">
        <f t="shared" si="0"/>
        <v>93.53999999999999</v>
      </c>
      <c r="C15" s="6">
        <f t="shared" si="4"/>
        <v>0.96871065</v>
      </c>
      <c r="D15" s="13">
        <f t="shared" si="5"/>
        <v>0.0323</v>
      </c>
      <c r="E15" s="14">
        <f t="shared" si="6"/>
        <v>104139.63</v>
      </c>
      <c r="F15" s="14">
        <f t="shared" si="7"/>
        <v>27.56</v>
      </c>
      <c r="G15" s="6"/>
      <c r="H15" s="6"/>
      <c r="I15" s="16">
        <f t="shared" si="15"/>
        <v>6.460000000000001</v>
      </c>
      <c r="J15" s="12">
        <f t="shared" si="8"/>
        <v>93.53999999999999</v>
      </c>
      <c r="K15" s="6">
        <f t="shared" si="1"/>
        <v>0.96871065</v>
      </c>
      <c r="L15" s="13">
        <f t="shared" si="2"/>
        <v>0.0323</v>
      </c>
      <c r="M15" s="14">
        <f t="shared" si="9"/>
        <v>111215.8</v>
      </c>
      <c r="N15" s="14">
        <f t="shared" si="10"/>
        <v>77.93</v>
      </c>
      <c r="Q15" s="12">
        <f t="shared" si="11"/>
        <v>6.460000000000001</v>
      </c>
      <c r="R15" s="12">
        <f t="shared" si="3"/>
        <v>93.53999999999999</v>
      </c>
      <c r="S15" s="13"/>
      <c r="T15" s="6"/>
      <c r="U15" s="14">
        <f t="shared" si="12"/>
        <v>984320.98</v>
      </c>
      <c r="V15" s="14">
        <f t="shared" si="13"/>
        <v>23.89000000001397</v>
      </c>
    </row>
    <row r="16" spans="1:22" ht="12">
      <c r="A16" s="16">
        <f t="shared" si="14"/>
        <v>6.450000000000001</v>
      </c>
      <c r="B16" s="12">
        <f t="shared" si="0"/>
        <v>93.55</v>
      </c>
      <c r="C16" s="6">
        <f t="shared" si="4"/>
        <v>0.96875757</v>
      </c>
      <c r="D16" s="13">
        <f t="shared" si="5"/>
        <v>0.03225</v>
      </c>
      <c r="E16" s="14">
        <f t="shared" si="6"/>
        <v>104167.19</v>
      </c>
      <c r="F16" s="14">
        <f t="shared" si="7"/>
        <v>27.56</v>
      </c>
      <c r="G16" s="6"/>
      <c r="H16" s="6"/>
      <c r="I16" s="16">
        <f t="shared" si="15"/>
        <v>6.450000000000001</v>
      </c>
      <c r="J16" s="12">
        <f t="shared" si="8"/>
        <v>93.55</v>
      </c>
      <c r="K16" s="6">
        <f t="shared" si="1"/>
        <v>0.96875757</v>
      </c>
      <c r="L16" s="13">
        <f t="shared" si="2"/>
        <v>0.03225</v>
      </c>
      <c r="M16" s="14">
        <f t="shared" si="9"/>
        <v>111293.8</v>
      </c>
      <c r="N16" s="14">
        <f t="shared" si="10"/>
        <v>78</v>
      </c>
      <c r="Q16" s="12">
        <f t="shared" si="11"/>
        <v>6.450000000000001</v>
      </c>
      <c r="R16" s="12">
        <f t="shared" si="3"/>
        <v>93.55</v>
      </c>
      <c r="S16" s="13"/>
      <c r="T16" s="6"/>
      <c r="U16" s="14">
        <f t="shared" si="12"/>
        <v>984344.87</v>
      </c>
      <c r="V16" s="14">
        <f t="shared" si="13"/>
        <v>23.89000000001397</v>
      </c>
    </row>
    <row r="17" spans="1:22" ht="12">
      <c r="A17" s="16">
        <f t="shared" si="14"/>
        <v>6.440000000000001</v>
      </c>
      <c r="B17" s="12">
        <f t="shared" si="0"/>
        <v>93.56</v>
      </c>
      <c r="C17" s="6">
        <f t="shared" si="4"/>
        <v>0.9688045</v>
      </c>
      <c r="D17" s="13">
        <f t="shared" si="5"/>
        <v>0.0322</v>
      </c>
      <c r="E17" s="14">
        <f t="shared" si="6"/>
        <v>104194.77</v>
      </c>
      <c r="F17" s="14">
        <f t="shared" si="7"/>
        <v>27.58</v>
      </c>
      <c r="G17" s="6"/>
      <c r="H17" s="6"/>
      <c r="I17" s="16">
        <f t="shared" si="15"/>
        <v>6.440000000000001</v>
      </c>
      <c r="J17" s="12">
        <f t="shared" si="8"/>
        <v>93.56</v>
      </c>
      <c r="K17" s="6">
        <f t="shared" si="1"/>
        <v>0.9688045</v>
      </c>
      <c r="L17" s="13">
        <f t="shared" si="2"/>
        <v>0.0322</v>
      </c>
      <c r="M17" s="14">
        <f t="shared" si="9"/>
        <v>111371.87</v>
      </c>
      <c r="N17" s="14">
        <f t="shared" si="10"/>
        <v>78.07</v>
      </c>
      <c r="Q17" s="12">
        <f t="shared" si="11"/>
        <v>6.440000000000001</v>
      </c>
      <c r="R17" s="12">
        <f t="shared" si="3"/>
        <v>93.56</v>
      </c>
      <c r="S17" s="13"/>
      <c r="T17" s="6"/>
      <c r="U17" s="14">
        <f t="shared" si="12"/>
        <v>984368.76</v>
      </c>
      <c r="V17" s="14">
        <f t="shared" si="13"/>
        <v>23.89000000001397</v>
      </c>
    </row>
    <row r="18" spans="1:22" ht="12">
      <c r="A18" s="16">
        <f t="shared" si="14"/>
        <v>6.4300000000000015</v>
      </c>
      <c r="B18" s="12">
        <f t="shared" si="0"/>
        <v>93.57</v>
      </c>
      <c r="C18" s="6">
        <f t="shared" si="4"/>
        <v>0.96885143</v>
      </c>
      <c r="D18" s="13">
        <f t="shared" si="5"/>
        <v>0.03215</v>
      </c>
      <c r="E18" s="14">
        <f t="shared" si="6"/>
        <v>104222.36</v>
      </c>
      <c r="F18" s="14">
        <f t="shared" si="7"/>
        <v>27.59</v>
      </c>
      <c r="G18" s="6"/>
      <c r="H18" s="6"/>
      <c r="I18" s="16">
        <f t="shared" si="15"/>
        <v>6.4300000000000015</v>
      </c>
      <c r="J18" s="12">
        <f t="shared" si="8"/>
        <v>93.57</v>
      </c>
      <c r="K18" s="6">
        <f t="shared" si="1"/>
        <v>0.96885143</v>
      </c>
      <c r="L18" s="13">
        <f t="shared" si="2"/>
        <v>0.03215</v>
      </c>
      <c r="M18" s="14">
        <f t="shared" si="9"/>
        <v>111450.01</v>
      </c>
      <c r="N18" s="14">
        <f t="shared" si="10"/>
        <v>78.14</v>
      </c>
      <c r="Q18" s="12">
        <f t="shared" si="11"/>
        <v>6.4300000000000015</v>
      </c>
      <c r="R18" s="12">
        <f t="shared" si="3"/>
        <v>93.57</v>
      </c>
      <c r="S18" s="13"/>
      <c r="T18" s="6"/>
      <c r="U18" s="14">
        <f t="shared" si="12"/>
        <v>984392.66</v>
      </c>
      <c r="V18" s="14">
        <f t="shared" si="13"/>
        <v>23.900000000023283</v>
      </c>
    </row>
    <row r="19" spans="1:22" ht="12">
      <c r="A19" s="16">
        <f t="shared" si="14"/>
        <v>6.420000000000002</v>
      </c>
      <c r="B19" s="12">
        <f t="shared" si="0"/>
        <v>93.58</v>
      </c>
      <c r="C19" s="6">
        <f t="shared" si="4"/>
        <v>0.96889836</v>
      </c>
      <c r="D19" s="13">
        <f t="shared" si="5"/>
        <v>0.0321</v>
      </c>
      <c r="E19" s="14">
        <f t="shared" si="6"/>
        <v>104249.95</v>
      </c>
      <c r="F19" s="14">
        <f t="shared" si="7"/>
        <v>27.59</v>
      </c>
      <c r="G19" s="6"/>
      <c r="H19" s="6"/>
      <c r="I19" s="16">
        <f t="shared" si="15"/>
        <v>6.420000000000002</v>
      </c>
      <c r="J19" s="12">
        <f t="shared" si="8"/>
        <v>93.58</v>
      </c>
      <c r="K19" s="6">
        <f t="shared" si="1"/>
        <v>0.96889836</v>
      </c>
      <c r="L19" s="13">
        <f t="shared" si="2"/>
        <v>0.0321</v>
      </c>
      <c r="M19" s="14">
        <f t="shared" si="9"/>
        <v>111528.22</v>
      </c>
      <c r="N19" s="14">
        <f t="shared" si="10"/>
        <v>78.21</v>
      </c>
      <c r="Q19" s="12">
        <f t="shared" si="11"/>
        <v>6.420000000000002</v>
      </c>
      <c r="R19" s="12">
        <f t="shared" si="3"/>
        <v>93.58</v>
      </c>
      <c r="S19" s="13"/>
      <c r="T19" s="6"/>
      <c r="U19" s="14">
        <f t="shared" si="12"/>
        <v>984416.55</v>
      </c>
      <c r="V19" s="14">
        <f t="shared" si="13"/>
        <v>23.89000000001397</v>
      </c>
    </row>
    <row r="20" spans="1:22" ht="12">
      <c r="A20" s="16">
        <f t="shared" si="14"/>
        <v>6.410000000000002</v>
      </c>
      <c r="B20" s="12">
        <f t="shared" si="0"/>
        <v>93.59</v>
      </c>
      <c r="C20" s="6">
        <f t="shared" si="4"/>
        <v>0.9689453</v>
      </c>
      <c r="D20" s="13">
        <f t="shared" si="5"/>
        <v>0.03205</v>
      </c>
      <c r="E20" s="14">
        <f t="shared" si="6"/>
        <v>104277.56</v>
      </c>
      <c r="F20" s="14">
        <f t="shared" si="7"/>
        <v>27.61</v>
      </c>
      <c r="G20" s="6"/>
      <c r="H20" s="6"/>
      <c r="I20" s="16">
        <f t="shared" si="15"/>
        <v>6.410000000000002</v>
      </c>
      <c r="J20" s="12">
        <f t="shared" si="8"/>
        <v>93.59</v>
      </c>
      <c r="K20" s="6">
        <f t="shared" si="1"/>
        <v>0.9689453</v>
      </c>
      <c r="L20" s="13">
        <f t="shared" si="2"/>
        <v>0.03205</v>
      </c>
      <c r="M20" s="14">
        <f t="shared" si="9"/>
        <v>111606.5</v>
      </c>
      <c r="N20" s="14">
        <f t="shared" si="10"/>
        <v>78.28</v>
      </c>
      <c r="Q20" s="12">
        <f t="shared" si="11"/>
        <v>6.410000000000002</v>
      </c>
      <c r="R20" s="12">
        <f t="shared" si="3"/>
        <v>93.59</v>
      </c>
      <c r="S20" s="13"/>
      <c r="T20" s="6"/>
      <c r="U20" s="14">
        <f t="shared" si="12"/>
        <v>984440.45</v>
      </c>
      <c r="V20" s="14">
        <f t="shared" si="13"/>
        <v>23.899999999906868</v>
      </c>
    </row>
    <row r="21" spans="1:22" ht="12">
      <c r="A21" s="16">
        <f t="shared" si="14"/>
        <v>6.400000000000002</v>
      </c>
      <c r="B21" s="12">
        <f t="shared" si="0"/>
        <v>93.6</v>
      </c>
      <c r="C21" s="13">
        <f aca="true" t="shared" si="16" ref="C21:C60">ROUND((SUM(1/(1+A21/200))),8)</f>
        <v>0.96899225</v>
      </c>
      <c r="D21" s="13">
        <f aca="true" t="shared" si="17" ref="D21:D60">ROUND((SUM(A21/200)),8)</f>
        <v>0.032</v>
      </c>
      <c r="E21" s="14">
        <f t="shared" si="6"/>
        <v>104305.17</v>
      </c>
      <c r="F21" s="14">
        <f t="shared" si="7"/>
        <v>27.61</v>
      </c>
      <c r="G21" s="6"/>
      <c r="H21" s="6"/>
      <c r="I21" s="16">
        <f t="shared" si="15"/>
        <v>6.400000000000002</v>
      </c>
      <c r="J21" s="12">
        <f t="shared" si="8"/>
        <v>93.6</v>
      </c>
      <c r="K21" s="6">
        <f t="shared" si="1"/>
        <v>0.96899225</v>
      </c>
      <c r="L21" s="13">
        <f t="shared" si="2"/>
        <v>0.032</v>
      </c>
      <c r="M21" s="14">
        <f t="shared" si="9"/>
        <v>111684.85</v>
      </c>
      <c r="N21" s="14">
        <f t="shared" si="10"/>
        <v>78.35</v>
      </c>
      <c r="Q21" s="12">
        <f t="shared" si="11"/>
        <v>6.400000000000002</v>
      </c>
      <c r="R21" s="12">
        <f t="shared" si="3"/>
        <v>93.6</v>
      </c>
      <c r="S21" s="13"/>
      <c r="T21" s="6"/>
      <c r="U21" s="14">
        <f t="shared" si="12"/>
        <v>984464.34</v>
      </c>
      <c r="V21" s="14">
        <f t="shared" si="13"/>
        <v>23.89000000001397</v>
      </c>
    </row>
    <row r="22" spans="1:22" ht="12">
      <c r="A22" s="16">
        <f t="shared" si="14"/>
        <v>6.390000000000002</v>
      </c>
      <c r="B22" s="12">
        <f t="shared" si="0"/>
        <v>93.61</v>
      </c>
      <c r="C22" s="13">
        <f t="shared" si="16"/>
        <v>0.9690392</v>
      </c>
      <c r="D22" s="13">
        <f t="shared" si="17"/>
        <v>0.03195</v>
      </c>
      <c r="E22" s="14">
        <f t="shared" si="6"/>
        <v>104332.79</v>
      </c>
      <c r="F22" s="14">
        <f t="shared" si="7"/>
        <v>27.62</v>
      </c>
      <c r="G22" s="6"/>
      <c r="H22" s="6"/>
      <c r="I22" s="16">
        <f t="shared" si="15"/>
        <v>6.390000000000002</v>
      </c>
      <c r="J22" s="12">
        <f t="shared" si="8"/>
        <v>93.61</v>
      </c>
      <c r="K22" s="6">
        <f t="shared" si="1"/>
        <v>0.9690392</v>
      </c>
      <c r="L22" s="13">
        <f t="shared" si="2"/>
        <v>0.03195</v>
      </c>
      <c r="M22" s="14">
        <f t="shared" si="9"/>
        <v>111763.27</v>
      </c>
      <c r="N22" s="14">
        <f t="shared" si="10"/>
        <v>78.42</v>
      </c>
      <c r="Q22" s="12">
        <f t="shared" si="11"/>
        <v>6.390000000000002</v>
      </c>
      <c r="R22" s="12">
        <f t="shared" si="3"/>
        <v>93.61</v>
      </c>
      <c r="S22" s="13"/>
      <c r="T22" s="6"/>
      <c r="U22" s="14">
        <f t="shared" si="12"/>
        <v>984488.24</v>
      </c>
      <c r="V22" s="14">
        <f t="shared" si="13"/>
        <v>23.900000000023283</v>
      </c>
    </row>
    <row r="23" spans="1:22" ht="12">
      <c r="A23" s="16">
        <f t="shared" si="14"/>
        <v>6.380000000000003</v>
      </c>
      <c r="B23" s="12">
        <f t="shared" si="0"/>
        <v>93.62</v>
      </c>
      <c r="C23" s="13">
        <f t="shared" si="16"/>
        <v>0.96908615</v>
      </c>
      <c r="D23" s="13">
        <f t="shared" si="17"/>
        <v>0.0319</v>
      </c>
      <c r="E23" s="14">
        <f t="shared" si="6"/>
        <v>104360.43</v>
      </c>
      <c r="F23" s="14">
        <f t="shared" si="7"/>
        <v>27.64</v>
      </c>
      <c r="G23" s="6"/>
      <c r="H23" s="6"/>
      <c r="I23" s="16">
        <f t="shared" si="15"/>
        <v>6.380000000000003</v>
      </c>
      <c r="J23" s="12">
        <f t="shared" si="8"/>
        <v>93.62</v>
      </c>
      <c r="K23" s="6">
        <f t="shared" si="1"/>
        <v>0.96908615</v>
      </c>
      <c r="L23" s="13">
        <f t="shared" si="2"/>
        <v>0.0319</v>
      </c>
      <c r="M23" s="14">
        <f t="shared" si="9"/>
        <v>111841.76</v>
      </c>
      <c r="N23" s="14">
        <f t="shared" si="10"/>
        <v>78.49</v>
      </c>
      <c r="Q23" s="12">
        <f t="shared" si="11"/>
        <v>6.380000000000003</v>
      </c>
      <c r="R23" s="12">
        <f t="shared" si="3"/>
        <v>93.62</v>
      </c>
      <c r="S23" s="13"/>
      <c r="T23" s="6"/>
      <c r="U23" s="14">
        <f t="shared" si="12"/>
        <v>984512.14</v>
      </c>
      <c r="V23" s="14">
        <f t="shared" si="13"/>
        <v>23.900000000023283</v>
      </c>
    </row>
    <row r="24" spans="1:22" ht="12">
      <c r="A24" s="16">
        <f t="shared" si="14"/>
        <v>6.370000000000003</v>
      </c>
      <c r="B24" s="12">
        <f t="shared" si="0"/>
        <v>93.63</v>
      </c>
      <c r="C24" s="13">
        <f t="shared" si="16"/>
        <v>0.96913311</v>
      </c>
      <c r="D24" s="13">
        <f t="shared" si="17"/>
        <v>0.03185</v>
      </c>
      <c r="E24" s="14">
        <f t="shared" si="6"/>
        <v>104388.07</v>
      </c>
      <c r="F24" s="14">
        <f t="shared" si="7"/>
        <v>27.64</v>
      </c>
      <c r="G24" s="6"/>
      <c r="H24" s="6"/>
      <c r="I24" s="16">
        <f t="shared" si="15"/>
        <v>6.370000000000003</v>
      </c>
      <c r="J24" s="12">
        <f t="shared" si="8"/>
        <v>93.63</v>
      </c>
      <c r="K24" s="6">
        <f t="shared" si="1"/>
        <v>0.96913311</v>
      </c>
      <c r="L24" s="13">
        <f t="shared" si="2"/>
        <v>0.03185</v>
      </c>
      <c r="M24" s="14">
        <f t="shared" si="9"/>
        <v>111920.32</v>
      </c>
      <c r="N24" s="14">
        <f t="shared" si="10"/>
        <v>78.56</v>
      </c>
      <c r="Q24" s="12">
        <f t="shared" si="11"/>
        <v>6.370000000000003</v>
      </c>
      <c r="R24" s="12">
        <f t="shared" si="3"/>
        <v>93.63</v>
      </c>
      <c r="S24" s="13"/>
      <c r="T24" s="6"/>
      <c r="U24" s="14">
        <f t="shared" si="12"/>
        <v>984536.04</v>
      </c>
      <c r="V24" s="14">
        <f t="shared" si="13"/>
        <v>23.900000000023283</v>
      </c>
    </row>
    <row r="25" spans="1:22" ht="12">
      <c r="A25" s="16">
        <f t="shared" si="14"/>
        <v>6.360000000000003</v>
      </c>
      <c r="B25" s="12">
        <f t="shared" si="0"/>
        <v>93.64</v>
      </c>
      <c r="C25" s="13">
        <f t="shared" si="16"/>
        <v>0.96918007</v>
      </c>
      <c r="D25" s="13">
        <f t="shared" si="17"/>
        <v>0.0318</v>
      </c>
      <c r="E25" s="14">
        <f t="shared" si="6"/>
        <v>104415.72</v>
      </c>
      <c r="F25" s="14">
        <f t="shared" si="7"/>
        <v>27.65</v>
      </c>
      <c r="G25" s="6"/>
      <c r="H25" s="6"/>
      <c r="I25" s="16">
        <f t="shared" si="15"/>
        <v>6.360000000000003</v>
      </c>
      <c r="J25" s="12">
        <f t="shared" si="8"/>
        <v>93.64</v>
      </c>
      <c r="K25" s="6">
        <f t="shared" si="1"/>
        <v>0.96918007</v>
      </c>
      <c r="L25" s="13">
        <f t="shared" si="2"/>
        <v>0.0318</v>
      </c>
      <c r="M25" s="14">
        <f t="shared" si="9"/>
        <v>111998.96</v>
      </c>
      <c r="N25" s="14">
        <f t="shared" si="10"/>
        <v>78.64</v>
      </c>
      <c r="Q25" s="12">
        <f t="shared" si="11"/>
        <v>6.360000000000003</v>
      </c>
      <c r="R25" s="12">
        <f t="shared" si="3"/>
        <v>93.64</v>
      </c>
      <c r="S25" s="13"/>
      <c r="T25" s="6"/>
      <c r="U25" s="14">
        <f t="shared" si="12"/>
        <v>984559.94</v>
      </c>
      <c r="V25" s="14">
        <f t="shared" si="13"/>
        <v>23.899999999906868</v>
      </c>
    </row>
    <row r="26" spans="1:22" ht="12">
      <c r="A26" s="16">
        <f t="shared" si="14"/>
        <v>6.350000000000003</v>
      </c>
      <c r="B26" s="12">
        <f t="shared" si="0"/>
        <v>93.64999999999999</v>
      </c>
      <c r="C26" s="13">
        <f t="shared" si="16"/>
        <v>0.96922704</v>
      </c>
      <c r="D26" s="13">
        <f t="shared" si="17"/>
        <v>0.03175</v>
      </c>
      <c r="E26" s="14">
        <f t="shared" si="6"/>
        <v>104443.38</v>
      </c>
      <c r="F26" s="14">
        <f t="shared" si="7"/>
        <v>27.66</v>
      </c>
      <c r="G26" s="6"/>
      <c r="H26" s="6"/>
      <c r="I26" s="16">
        <f t="shared" si="15"/>
        <v>6.350000000000003</v>
      </c>
      <c r="J26" s="12">
        <f t="shared" si="8"/>
        <v>93.64999999999999</v>
      </c>
      <c r="K26" s="6">
        <f t="shared" si="1"/>
        <v>0.96922704</v>
      </c>
      <c r="L26" s="13">
        <f t="shared" si="2"/>
        <v>0.03175</v>
      </c>
      <c r="M26" s="14">
        <f t="shared" si="9"/>
        <v>112077.66</v>
      </c>
      <c r="N26" s="14">
        <f t="shared" si="10"/>
        <v>78.7</v>
      </c>
      <c r="Q26" s="12">
        <f t="shared" si="11"/>
        <v>6.350000000000003</v>
      </c>
      <c r="R26" s="12">
        <f t="shared" si="3"/>
        <v>93.64999999999999</v>
      </c>
      <c r="S26" s="13"/>
      <c r="T26" s="6"/>
      <c r="U26" s="14">
        <f t="shared" si="12"/>
        <v>984583.84</v>
      </c>
      <c r="V26" s="14">
        <f t="shared" si="13"/>
        <v>23.900000000023283</v>
      </c>
    </row>
    <row r="27" spans="1:22" ht="12">
      <c r="A27" s="16">
        <f t="shared" si="14"/>
        <v>6.340000000000003</v>
      </c>
      <c r="B27" s="12">
        <f t="shared" si="0"/>
        <v>93.66</v>
      </c>
      <c r="C27" s="13">
        <f t="shared" si="16"/>
        <v>0.96927401</v>
      </c>
      <c r="D27" s="13">
        <f t="shared" si="17"/>
        <v>0.0317</v>
      </c>
      <c r="E27" s="14">
        <f t="shared" si="6"/>
        <v>104471.05</v>
      </c>
      <c r="F27" s="14">
        <f t="shared" si="7"/>
        <v>27.67</v>
      </c>
      <c r="G27" s="6"/>
      <c r="H27" s="6"/>
      <c r="I27" s="16">
        <f t="shared" si="15"/>
        <v>6.340000000000003</v>
      </c>
      <c r="J27" s="12">
        <f t="shared" si="8"/>
        <v>93.66</v>
      </c>
      <c r="K27" s="6">
        <f t="shared" si="1"/>
        <v>0.96927401</v>
      </c>
      <c r="L27" s="13">
        <f t="shared" si="2"/>
        <v>0.0317</v>
      </c>
      <c r="M27" s="14">
        <f t="shared" si="9"/>
        <v>112156.44</v>
      </c>
      <c r="N27" s="14">
        <f t="shared" si="10"/>
        <v>78.78</v>
      </c>
      <c r="Q27" s="12">
        <f t="shared" si="11"/>
        <v>6.340000000000003</v>
      </c>
      <c r="R27" s="12">
        <f t="shared" si="3"/>
        <v>93.66</v>
      </c>
      <c r="S27" s="13"/>
      <c r="T27" s="6"/>
      <c r="U27" s="14">
        <f t="shared" si="12"/>
        <v>984607.75</v>
      </c>
      <c r="V27" s="14">
        <f t="shared" si="13"/>
        <v>23.910000000032596</v>
      </c>
    </row>
    <row r="28" spans="1:22" ht="12">
      <c r="A28" s="16">
        <f t="shared" si="14"/>
        <v>6.330000000000004</v>
      </c>
      <c r="B28" s="12">
        <f t="shared" si="0"/>
        <v>93.67</v>
      </c>
      <c r="C28" s="13">
        <f t="shared" si="16"/>
        <v>0.96932099</v>
      </c>
      <c r="D28" s="13">
        <f t="shared" si="17"/>
        <v>0.03165</v>
      </c>
      <c r="E28" s="14">
        <f t="shared" si="6"/>
        <v>104498.72</v>
      </c>
      <c r="F28" s="14">
        <f t="shared" si="7"/>
        <v>27.67</v>
      </c>
      <c r="G28" s="6"/>
      <c r="H28" s="6"/>
      <c r="I28" s="16">
        <f t="shared" si="15"/>
        <v>6.330000000000004</v>
      </c>
      <c r="J28" s="12">
        <f t="shared" si="8"/>
        <v>93.67</v>
      </c>
      <c r="K28" s="6">
        <f t="shared" si="1"/>
        <v>0.96932099</v>
      </c>
      <c r="L28" s="13">
        <f t="shared" si="2"/>
        <v>0.03165</v>
      </c>
      <c r="M28" s="14">
        <f t="shared" si="9"/>
        <v>112235.28</v>
      </c>
      <c r="N28" s="14">
        <f t="shared" si="10"/>
        <v>78.84</v>
      </c>
      <c r="Q28" s="12">
        <f t="shared" si="11"/>
        <v>6.330000000000004</v>
      </c>
      <c r="R28" s="12">
        <f t="shared" si="3"/>
        <v>93.67</v>
      </c>
      <c r="S28" s="13"/>
      <c r="T28" s="6"/>
      <c r="U28" s="14">
        <f t="shared" si="12"/>
        <v>984631.65</v>
      </c>
      <c r="V28" s="14">
        <f t="shared" si="13"/>
        <v>23.900000000023283</v>
      </c>
    </row>
    <row r="29" spans="1:22" ht="12">
      <c r="A29" s="16">
        <f t="shared" si="14"/>
        <v>6.320000000000004</v>
      </c>
      <c r="B29" s="12">
        <f t="shared" si="0"/>
        <v>93.67999999999999</v>
      </c>
      <c r="C29" s="13">
        <f t="shared" si="16"/>
        <v>0.96936797</v>
      </c>
      <c r="D29" s="13">
        <f t="shared" si="17"/>
        <v>0.0316</v>
      </c>
      <c r="E29" s="14">
        <f t="shared" si="6"/>
        <v>104526.41</v>
      </c>
      <c r="F29" s="14">
        <f t="shared" si="7"/>
        <v>27.69</v>
      </c>
      <c r="G29" s="6"/>
      <c r="H29" s="6"/>
      <c r="I29" s="16">
        <f t="shared" si="15"/>
        <v>6.320000000000004</v>
      </c>
      <c r="J29" s="12">
        <f t="shared" si="8"/>
        <v>93.67999999999999</v>
      </c>
      <c r="K29" s="6">
        <f t="shared" si="1"/>
        <v>0.96936797</v>
      </c>
      <c r="L29" s="13">
        <f t="shared" si="2"/>
        <v>0.0316</v>
      </c>
      <c r="M29" s="14">
        <f t="shared" si="9"/>
        <v>112314.2</v>
      </c>
      <c r="N29" s="14">
        <f t="shared" si="10"/>
        <v>78.92</v>
      </c>
      <c r="Q29" s="12">
        <f t="shared" si="11"/>
        <v>6.320000000000004</v>
      </c>
      <c r="R29" s="12">
        <f t="shared" si="3"/>
        <v>93.67999999999999</v>
      </c>
      <c r="S29" s="13"/>
      <c r="T29" s="6"/>
      <c r="U29" s="14">
        <f t="shared" si="12"/>
        <v>984655.56</v>
      </c>
      <c r="V29" s="14">
        <f t="shared" si="13"/>
        <v>23.910000000032596</v>
      </c>
    </row>
    <row r="30" spans="1:22" ht="12">
      <c r="A30" s="16">
        <f t="shared" si="14"/>
        <v>6.310000000000004</v>
      </c>
      <c r="B30" s="12">
        <f t="shared" si="0"/>
        <v>93.69</v>
      </c>
      <c r="C30" s="13">
        <f t="shared" si="16"/>
        <v>0.96941496</v>
      </c>
      <c r="D30" s="13">
        <f t="shared" si="17"/>
        <v>0.03155</v>
      </c>
      <c r="E30" s="14">
        <f t="shared" si="6"/>
        <v>104554.1</v>
      </c>
      <c r="F30" s="14">
        <f t="shared" si="7"/>
        <v>27.69</v>
      </c>
      <c r="G30" s="6"/>
      <c r="H30" s="6"/>
      <c r="I30" s="16">
        <f t="shared" si="15"/>
        <v>6.310000000000004</v>
      </c>
      <c r="J30" s="12">
        <f t="shared" si="8"/>
        <v>93.69</v>
      </c>
      <c r="K30" s="6">
        <f t="shared" si="1"/>
        <v>0.96941496</v>
      </c>
      <c r="L30" s="13">
        <f t="shared" si="2"/>
        <v>0.03155</v>
      </c>
      <c r="M30" s="14">
        <f t="shared" si="9"/>
        <v>112393.19</v>
      </c>
      <c r="N30" s="14">
        <f t="shared" si="10"/>
        <v>78.99</v>
      </c>
      <c r="Q30" s="12">
        <f t="shared" si="11"/>
        <v>6.310000000000004</v>
      </c>
      <c r="R30" s="12">
        <f t="shared" si="3"/>
        <v>93.69</v>
      </c>
      <c r="S30" s="13"/>
      <c r="T30" s="6"/>
      <c r="U30" s="14">
        <f t="shared" si="12"/>
        <v>984679.47</v>
      </c>
      <c r="V30" s="14">
        <f t="shared" si="13"/>
        <v>23.90999999991618</v>
      </c>
    </row>
    <row r="31" spans="1:22" ht="12">
      <c r="A31" s="16">
        <f t="shared" si="14"/>
        <v>6.300000000000004</v>
      </c>
      <c r="B31" s="12">
        <f t="shared" si="0"/>
        <v>93.69999999999999</v>
      </c>
      <c r="C31" s="13">
        <f t="shared" si="16"/>
        <v>0.96946195</v>
      </c>
      <c r="D31" s="13">
        <f t="shared" si="17"/>
        <v>0.0315</v>
      </c>
      <c r="E31" s="14">
        <f t="shared" si="6"/>
        <v>104581.81</v>
      </c>
      <c r="F31" s="14">
        <f t="shared" si="7"/>
        <v>27.71</v>
      </c>
      <c r="G31" s="6"/>
      <c r="H31" s="6"/>
      <c r="I31" s="16">
        <f t="shared" si="15"/>
        <v>6.300000000000004</v>
      </c>
      <c r="J31" s="12">
        <f t="shared" si="8"/>
        <v>93.69999999999999</v>
      </c>
      <c r="K31" s="6">
        <f t="shared" si="1"/>
        <v>0.96946195</v>
      </c>
      <c r="L31" s="13">
        <f t="shared" si="2"/>
        <v>0.0315</v>
      </c>
      <c r="M31" s="14">
        <f t="shared" si="9"/>
        <v>112472.25</v>
      </c>
      <c r="N31" s="14">
        <f t="shared" si="10"/>
        <v>79.06</v>
      </c>
      <c r="Q31" s="12">
        <f t="shared" si="11"/>
        <v>6.300000000000004</v>
      </c>
      <c r="R31" s="12">
        <f t="shared" si="3"/>
        <v>93.69999999999999</v>
      </c>
      <c r="S31" s="13"/>
      <c r="T31" s="6"/>
      <c r="U31" s="14">
        <f t="shared" si="12"/>
        <v>984703.37</v>
      </c>
      <c r="V31" s="14">
        <f t="shared" si="13"/>
        <v>23.900000000023283</v>
      </c>
    </row>
    <row r="32" spans="1:22" ht="12">
      <c r="A32" s="16">
        <f t="shared" si="14"/>
        <v>6.2900000000000045</v>
      </c>
      <c r="B32" s="12">
        <f t="shared" si="0"/>
        <v>93.71</v>
      </c>
      <c r="C32" s="13">
        <f t="shared" si="16"/>
        <v>0.96950894</v>
      </c>
      <c r="D32" s="13">
        <f t="shared" si="17"/>
        <v>0.03145</v>
      </c>
      <c r="E32" s="14">
        <f t="shared" si="6"/>
        <v>104609.52</v>
      </c>
      <c r="F32" s="14">
        <f t="shared" si="7"/>
        <v>27.71</v>
      </c>
      <c r="G32" s="6"/>
      <c r="H32" s="6"/>
      <c r="I32" s="16">
        <f t="shared" si="15"/>
        <v>6.2900000000000045</v>
      </c>
      <c r="J32" s="12">
        <f t="shared" si="8"/>
        <v>93.71</v>
      </c>
      <c r="K32" s="6">
        <f t="shared" si="1"/>
        <v>0.96950894</v>
      </c>
      <c r="L32" s="13">
        <f t="shared" si="2"/>
        <v>0.03145</v>
      </c>
      <c r="M32" s="14">
        <f t="shared" si="9"/>
        <v>112551.38</v>
      </c>
      <c r="N32" s="14">
        <f t="shared" si="10"/>
        <v>79.13</v>
      </c>
      <c r="Q32" s="12">
        <f t="shared" si="11"/>
        <v>6.2900000000000045</v>
      </c>
      <c r="R32" s="12">
        <f t="shared" si="3"/>
        <v>93.71</v>
      </c>
      <c r="S32" s="13"/>
      <c r="T32" s="6"/>
      <c r="U32" s="14">
        <f t="shared" si="12"/>
        <v>984727.28</v>
      </c>
      <c r="V32" s="14">
        <f t="shared" si="13"/>
        <v>23.910000000032596</v>
      </c>
    </row>
    <row r="33" spans="1:22" ht="12">
      <c r="A33" s="16">
        <f t="shared" si="14"/>
        <v>6.280000000000005</v>
      </c>
      <c r="B33" s="12">
        <f t="shared" si="0"/>
        <v>93.72</v>
      </c>
      <c r="C33" s="13">
        <f t="shared" si="16"/>
        <v>0.96955594</v>
      </c>
      <c r="D33" s="13">
        <f t="shared" si="17"/>
        <v>0.0314</v>
      </c>
      <c r="E33" s="14">
        <f t="shared" si="6"/>
        <v>104637.24</v>
      </c>
      <c r="F33" s="14">
        <f t="shared" si="7"/>
        <v>27.72</v>
      </c>
      <c r="G33" s="6"/>
      <c r="H33" s="6"/>
      <c r="I33" s="16">
        <f t="shared" si="15"/>
        <v>6.280000000000005</v>
      </c>
      <c r="J33" s="12">
        <f t="shared" si="8"/>
        <v>93.72</v>
      </c>
      <c r="K33" s="6">
        <f t="shared" si="1"/>
        <v>0.96955594</v>
      </c>
      <c r="L33" s="13">
        <f t="shared" si="2"/>
        <v>0.0314</v>
      </c>
      <c r="M33" s="14">
        <f t="shared" si="9"/>
        <v>112630.58</v>
      </c>
      <c r="N33" s="14">
        <f t="shared" si="10"/>
        <v>79.2</v>
      </c>
      <c r="Q33" s="12">
        <f t="shared" si="11"/>
        <v>6.280000000000005</v>
      </c>
      <c r="R33" s="12">
        <f t="shared" si="3"/>
        <v>93.72</v>
      </c>
      <c r="S33" s="13"/>
      <c r="T33" s="6"/>
      <c r="U33" s="14">
        <f t="shared" si="12"/>
        <v>984751.2</v>
      </c>
      <c r="V33" s="14">
        <f t="shared" si="13"/>
        <v>23.919999999925494</v>
      </c>
    </row>
    <row r="34" spans="1:22" ht="12">
      <c r="A34" s="16">
        <f t="shared" si="14"/>
        <v>6.270000000000005</v>
      </c>
      <c r="B34" s="12">
        <f t="shared" si="0"/>
        <v>93.72999999999999</v>
      </c>
      <c r="C34" s="13">
        <f t="shared" si="16"/>
        <v>0.96960295</v>
      </c>
      <c r="D34" s="13">
        <f t="shared" si="17"/>
        <v>0.03135</v>
      </c>
      <c r="E34" s="14">
        <f t="shared" si="6"/>
        <v>104664.98</v>
      </c>
      <c r="F34" s="14">
        <f t="shared" si="7"/>
        <v>27.74</v>
      </c>
      <c r="G34" s="6"/>
      <c r="H34" s="6"/>
      <c r="I34" s="16">
        <f t="shared" si="15"/>
        <v>6.270000000000005</v>
      </c>
      <c r="J34" s="12">
        <f t="shared" si="8"/>
        <v>93.72999999999999</v>
      </c>
      <c r="K34" s="6">
        <f t="shared" si="1"/>
        <v>0.96960295</v>
      </c>
      <c r="L34" s="13">
        <f t="shared" si="2"/>
        <v>0.03135</v>
      </c>
      <c r="M34" s="14">
        <f t="shared" si="9"/>
        <v>112709.85</v>
      </c>
      <c r="N34" s="14">
        <f t="shared" si="10"/>
        <v>79.27</v>
      </c>
      <c r="Q34" s="12">
        <f t="shared" si="11"/>
        <v>6.270000000000005</v>
      </c>
      <c r="R34" s="12">
        <f t="shared" si="3"/>
        <v>93.72999999999999</v>
      </c>
      <c r="S34" s="13"/>
      <c r="T34" s="6"/>
      <c r="U34" s="14">
        <f t="shared" si="12"/>
        <v>984775.11</v>
      </c>
      <c r="V34" s="14">
        <f t="shared" si="13"/>
        <v>23.910000000032596</v>
      </c>
    </row>
    <row r="35" spans="1:22" ht="12">
      <c r="A35" s="16">
        <f t="shared" si="14"/>
        <v>6.260000000000005</v>
      </c>
      <c r="B35" s="12">
        <f t="shared" si="0"/>
        <v>93.74</v>
      </c>
      <c r="C35" s="13">
        <f t="shared" si="16"/>
        <v>0.96964996</v>
      </c>
      <c r="D35" s="13">
        <f t="shared" si="17"/>
        <v>0.0313</v>
      </c>
      <c r="E35" s="14">
        <f t="shared" si="6"/>
        <v>104692.72</v>
      </c>
      <c r="F35" s="14">
        <f t="shared" si="7"/>
        <v>27.74</v>
      </c>
      <c r="G35" s="6"/>
      <c r="H35" s="6"/>
      <c r="I35" s="16">
        <f t="shared" si="15"/>
        <v>6.260000000000005</v>
      </c>
      <c r="J35" s="12">
        <f t="shared" si="8"/>
        <v>93.74</v>
      </c>
      <c r="K35" s="6">
        <f t="shared" si="1"/>
        <v>0.96964996</v>
      </c>
      <c r="L35" s="13">
        <f t="shared" si="2"/>
        <v>0.0313</v>
      </c>
      <c r="M35" s="14">
        <f t="shared" si="9"/>
        <v>112789.19</v>
      </c>
      <c r="N35" s="14">
        <f t="shared" si="10"/>
        <v>79.34</v>
      </c>
      <c r="Q35" s="12">
        <f t="shared" si="11"/>
        <v>6.260000000000005</v>
      </c>
      <c r="R35" s="12">
        <f t="shared" si="3"/>
        <v>93.74</v>
      </c>
      <c r="S35" s="13"/>
      <c r="T35" s="6"/>
      <c r="U35" s="14">
        <f t="shared" si="12"/>
        <v>984799.02</v>
      </c>
      <c r="V35" s="14">
        <f t="shared" si="13"/>
        <v>23.910000000032596</v>
      </c>
    </row>
    <row r="36" spans="1:22" ht="12">
      <c r="A36" s="16">
        <f t="shared" si="14"/>
        <v>6.250000000000005</v>
      </c>
      <c r="B36" s="12">
        <f t="shared" si="0"/>
        <v>93.75</v>
      </c>
      <c r="C36" s="13">
        <f t="shared" si="16"/>
        <v>0.96969697</v>
      </c>
      <c r="D36" s="13">
        <f t="shared" si="17"/>
        <v>0.03125</v>
      </c>
      <c r="E36" s="14">
        <f t="shared" si="6"/>
        <v>104720.47</v>
      </c>
      <c r="F36" s="14">
        <f t="shared" si="7"/>
        <v>27.75</v>
      </c>
      <c r="G36" s="6"/>
      <c r="H36" s="6"/>
      <c r="I36" s="16">
        <f t="shared" si="15"/>
        <v>6.250000000000005</v>
      </c>
      <c r="J36" s="12">
        <f t="shared" si="8"/>
        <v>93.75</v>
      </c>
      <c r="K36" s="6">
        <f t="shared" si="1"/>
        <v>0.96969697</v>
      </c>
      <c r="L36" s="13">
        <f t="shared" si="2"/>
        <v>0.03125</v>
      </c>
      <c r="M36" s="14">
        <f t="shared" si="9"/>
        <v>112868.61</v>
      </c>
      <c r="N36" s="14">
        <f t="shared" si="10"/>
        <v>79.42</v>
      </c>
      <c r="Q36" s="12">
        <f t="shared" si="11"/>
        <v>6.250000000000005</v>
      </c>
      <c r="R36" s="12">
        <f t="shared" si="3"/>
        <v>93.75</v>
      </c>
      <c r="S36" s="13"/>
      <c r="T36" s="6"/>
      <c r="U36" s="14">
        <f t="shared" si="12"/>
        <v>984822.93</v>
      </c>
      <c r="V36" s="14">
        <f t="shared" si="13"/>
        <v>23.910000000032596</v>
      </c>
    </row>
    <row r="37" spans="1:22" ht="12">
      <c r="A37" s="16">
        <f t="shared" si="14"/>
        <v>6.2400000000000055</v>
      </c>
      <c r="B37" s="12">
        <f t="shared" si="0"/>
        <v>93.75999999999999</v>
      </c>
      <c r="C37" s="13">
        <f t="shared" si="16"/>
        <v>0.96974399</v>
      </c>
      <c r="D37" s="13">
        <f t="shared" si="17"/>
        <v>0.0312</v>
      </c>
      <c r="E37" s="14">
        <f t="shared" si="6"/>
        <v>104748.23</v>
      </c>
      <c r="F37" s="14">
        <f t="shared" si="7"/>
        <v>27.76</v>
      </c>
      <c r="G37" s="6"/>
      <c r="H37" s="6"/>
      <c r="I37" s="16">
        <f t="shared" si="15"/>
        <v>6.2400000000000055</v>
      </c>
      <c r="J37" s="12">
        <f t="shared" si="8"/>
        <v>93.75999999999999</v>
      </c>
      <c r="K37" s="6">
        <f t="shared" si="1"/>
        <v>0.96974399</v>
      </c>
      <c r="L37" s="13">
        <f t="shared" si="2"/>
        <v>0.0312</v>
      </c>
      <c r="M37" s="14">
        <f t="shared" si="9"/>
        <v>112948.1</v>
      </c>
      <c r="N37" s="14">
        <f t="shared" si="10"/>
        <v>79.49</v>
      </c>
      <c r="Q37" s="12">
        <f t="shared" si="11"/>
        <v>6.2400000000000055</v>
      </c>
      <c r="R37" s="12">
        <f t="shared" si="3"/>
        <v>93.75999999999999</v>
      </c>
      <c r="S37" s="13"/>
      <c r="T37" s="6"/>
      <c r="U37" s="14">
        <f t="shared" si="12"/>
        <v>984846.85</v>
      </c>
      <c r="V37" s="14">
        <f t="shared" si="13"/>
        <v>23.919999999925494</v>
      </c>
    </row>
    <row r="38" spans="1:22" ht="12">
      <c r="A38" s="16">
        <f t="shared" si="14"/>
        <v>6.230000000000006</v>
      </c>
      <c r="B38" s="12">
        <f t="shared" si="0"/>
        <v>93.77</v>
      </c>
      <c r="C38" s="13">
        <f t="shared" si="16"/>
        <v>0.96979101</v>
      </c>
      <c r="D38" s="13">
        <f t="shared" si="17"/>
        <v>0.03115</v>
      </c>
      <c r="E38" s="14">
        <f t="shared" si="6"/>
        <v>104775.99</v>
      </c>
      <c r="F38" s="14">
        <f t="shared" si="7"/>
        <v>27.76</v>
      </c>
      <c r="G38" s="6"/>
      <c r="H38" s="6"/>
      <c r="I38" s="16">
        <f t="shared" si="15"/>
        <v>6.230000000000006</v>
      </c>
      <c r="J38" s="12">
        <f t="shared" si="8"/>
        <v>93.77</v>
      </c>
      <c r="K38" s="6">
        <f t="shared" si="1"/>
        <v>0.96979101</v>
      </c>
      <c r="L38" s="13">
        <f t="shared" si="2"/>
        <v>0.03115</v>
      </c>
      <c r="M38" s="14">
        <f t="shared" si="9"/>
        <v>113027.66</v>
      </c>
      <c r="N38" s="14">
        <f t="shared" si="10"/>
        <v>79.56</v>
      </c>
      <c r="Q38" s="12">
        <f t="shared" si="11"/>
        <v>6.230000000000006</v>
      </c>
      <c r="R38" s="12">
        <f t="shared" si="3"/>
        <v>93.77</v>
      </c>
      <c r="S38" s="13"/>
      <c r="T38" s="6"/>
      <c r="U38" s="14">
        <f t="shared" si="12"/>
        <v>984870.77</v>
      </c>
      <c r="V38" s="14">
        <f t="shared" si="13"/>
        <v>23.92000000004191</v>
      </c>
    </row>
    <row r="39" spans="1:22" ht="12">
      <c r="A39" s="16">
        <f t="shared" si="14"/>
        <v>6.220000000000006</v>
      </c>
      <c r="B39" s="12">
        <f t="shared" si="0"/>
        <v>93.78</v>
      </c>
      <c r="C39" s="13">
        <f t="shared" si="16"/>
        <v>0.96983804</v>
      </c>
      <c r="D39" s="13">
        <f t="shared" si="17"/>
        <v>0.0311</v>
      </c>
      <c r="E39" s="14">
        <f t="shared" si="6"/>
        <v>104803.77</v>
      </c>
      <c r="F39" s="14">
        <f t="shared" si="7"/>
        <v>27.78</v>
      </c>
      <c r="G39" s="6"/>
      <c r="H39" s="6"/>
      <c r="I39" s="16">
        <f t="shared" si="15"/>
        <v>6.220000000000006</v>
      </c>
      <c r="J39" s="12">
        <f t="shared" si="8"/>
        <v>93.78</v>
      </c>
      <c r="K39" s="6">
        <f t="shared" si="1"/>
        <v>0.96983804</v>
      </c>
      <c r="L39" s="13">
        <f t="shared" si="2"/>
        <v>0.0311</v>
      </c>
      <c r="M39" s="14">
        <f t="shared" si="9"/>
        <v>113107.29</v>
      </c>
      <c r="N39" s="14">
        <f t="shared" si="10"/>
        <v>79.63</v>
      </c>
      <c r="Q39" s="12">
        <f t="shared" si="11"/>
        <v>6.220000000000006</v>
      </c>
      <c r="R39" s="12">
        <f t="shared" si="3"/>
        <v>93.78</v>
      </c>
      <c r="S39" s="13"/>
      <c r="T39" s="6"/>
      <c r="U39" s="14">
        <f t="shared" si="12"/>
        <v>984894.68</v>
      </c>
      <c r="V39" s="14">
        <f t="shared" si="13"/>
        <v>23.910000000032596</v>
      </c>
    </row>
    <row r="40" spans="1:22" ht="12">
      <c r="A40" s="16">
        <f t="shared" si="14"/>
        <v>6.210000000000006</v>
      </c>
      <c r="B40" s="12">
        <f t="shared" si="0"/>
        <v>93.78999999999999</v>
      </c>
      <c r="C40" s="13">
        <f t="shared" si="16"/>
        <v>0.96988507</v>
      </c>
      <c r="D40" s="13">
        <f t="shared" si="17"/>
        <v>0.03105</v>
      </c>
      <c r="E40" s="14">
        <f t="shared" si="6"/>
        <v>104831.56</v>
      </c>
      <c r="F40" s="14">
        <f t="shared" si="7"/>
        <v>27.79</v>
      </c>
      <c r="G40" s="6"/>
      <c r="H40" s="6"/>
      <c r="I40" s="16">
        <f t="shared" si="15"/>
        <v>6.210000000000006</v>
      </c>
      <c r="J40" s="12">
        <f t="shared" si="8"/>
        <v>93.78999999999999</v>
      </c>
      <c r="K40" s="6">
        <f t="shared" si="1"/>
        <v>0.96988507</v>
      </c>
      <c r="L40" s="13">
        <f t="shared" si="2"/>
        <v>0.03105</v>
      </c>
      <c r="M40" s="14">
        <f t="shared" si="9"/>
        <v>113186.99</v>
      </c>
      <c r="N40" s="14">
        <f t="shared" si="10"/>
        <v>79.7</v>
      </c>
      <c r="Q40" s="12">
        <f t="shared" si="11"/>
        <v>6.210000000000006</v>
      </c>
      <c r="R40" s="12">
        <f t="shared" si="3"/>
        <v>93.78999999999999</v>
      </c>
      <c r="S40" s="13"/>
      <c r="T40" s="6"/>
      <c r="U40" s="14">
        <f t="shared" si="12"/>
        <v>984918.6</v>
      </c>
      <c r="V40" s="14">
        <f t="shared" si="13"/>
        <v>23.919999999925494</v>
      </c>
    </row>
    <row r="41" spans="1:22" ht="12">
      <c r="A41" s="16">
        <f t="shared" si="14"/>
        <v>6.200000000000006</v>
      </c>
      <c r="B41" s="12">
        <f t="shared" si="0"/>
        <v>93.8</v>
      </c>
      <c r="C41" s="13">
        <f t="shared" si="16"/>
        <v>0.9699321</v>
      </c>
      <c r="D41" s="13">
        <f t="shared" si="17"/>
        <v>0.031</v>
      </c>
      <c r="E41" s="14">
        <f t="shared" si="6"/>
        <v>104859.35</v>
      </c>
      <c r="F41" s="14">
        <f t="shared" si="7"/>
        <v>27.79</v>
      </c>
      <c r="G41" s="6"/>
      <c r="H41" s="6"/>
      <c r="I41" s="16">
        <f t="shared" si="15"/>
        <v>6.200000000000006</v>
      </c>
      <c r="J41" s="12">
        <f t="shared" si="8"/>
        <v>93.8</v>
      </c>
      <c r="K41" s="6">
        <f t="shared" si="1"/>
        <v>0.9699321</v>
      </c>
      <c r="L41" s="13">
        <f t="shared" si="2"/>
        <v>0.031</v>
      </c>
      <c r="M41" s="14">
        <f t="shared" si="9"/>
        <v>113266.77</v>
      </c>
      <c r="N41" s="14">
        <f t="shared" si="10"/>
        <v>79.78</v>
      </c>
      <c r="Q41" s="12">
        <f t="shared" si="11"/>
        <v>6.200000000000006</v>
      </c>
      <c r="R41" s="12">
        <f t="shared" si="3"/>
        <v>93.8</v>
      </c>
      <c r="S41" s="13"/>
      <c r="T41" s="6"/>
      <c r="U41" s="14">
        <f t="shared" si="12"/>
        <v>984942.52</v>
      </c>
      <c r="V41" s="14">
        <f t="shared" si="13"/>
        <v>23.92000000004191</v>
      </c>
    </row>
    <row r="42" spans="1:22" ht="12">
      <c r="A42" s="16">
        <f t="shared" si="14"/>
        <v>6.190000000000007</v>
      </c>
      <c r="B42" s="12">
        <f t="shared" si="0"/>
        <v>93.80999999999999</v>
      </c>
      <c r="C42" s="13">
        <f t="shared" si="16"/>
        <v>0.96997915</v>
      </c>
      <c r="D42" s="13">
        <f t="shared" si="17"/>
        <v>0.03095</v>
      </c>
      <c r="E42" s="14">
        <f t="shared" si="6"/>
        <v>104887.16</v>
      </c>
      <c r="F42" s="14">
        <f t="shared" si="7"/>
        <v>27.81</v>
      </c>
      <c r="G42" s="6"/>
      <c r="H42" s="6"/>
      <c r="I42" s="16">
        <f t="shared" si="15"/>
        <v>6.190000000000007</v>
      </c>
      <c r="J42" s="12">
        <f t="shared" si="8"/>
        <v>93.80999999999999</v>
      </c>
      <c r="K42" s="6">
        <f t="shared" si="1"/>
        <v>0.96997915</v>
      </c>
      <c r="L42" s="13">
        <f t="shared" si="2"/>
        <v>0.03095</v>
      </c>
      <c r="M42" s="14">
        <f t="shared" si="9"/>
        <v>113346.61</v>
      </c>
      <c r="N42" s="14">
        <f t="shared" si="10"/>
        <v>79.84</v>
      </c>
      <c r="Q42" s="12">
        <f t="shared" si="11"/>
        <v>6.190000000000007</v>
      </c>
      <c r="R42" s="12">
        <f t="shared" si="3"/>
        <v>93.80999999999999</v>
      </c>
      <c r="S42" s="13"/>
      <c r="T42" s="6"/>
      <c r="U42" s="14">
        <f t="shared" si="12"/>
        <v>984966.44</v>
      </c>
      <c r="V42" s="14">
        <f t="shared" si="13"/>
        <v>23.919999999925494</v>
      </c>
    </row>
    <row r="43" spans="1:22" ht="12">
      <c r="A43" s="16">
        <f t="shared" si="14"/>
        <v>6.180000000000007</v>
      </c>
      <c r="B43" s="12">
        <f t="shared" si="0"/>
        <v>93.82</v>
      </c>
      <c r="C43" s="13">
        <f t="shared" si="16"/>
        <v>0.97002619</v>
      </c>
      <c r="D43" s="13">
        <f t="shared" si="17"/>
        <v>0.0309</v>
      </c>
      <c r="E43" s="14">
        <f t="shared" si="6"/>
        <v>104914.97</v>
      </c>
      <c r="F43" s="14">
        <f t="shared" si="7"/>
        <v>27.81</v>
      </c>
      <c r="G43" s="6"/>
      <c r="H43" s="6"/>
      <c r="I43" s="16">
        <f t="shared" si="15"/>
        <v>6.180000000000007</v>
      </c>
      <c r="J43" s="12">
        <f t="shared" si="8"/>
        <v>93.82</v>
      </c>
      <c r="K43" s="6">
        <f t="shared" si="1"/>
        <v>0.97002619</v>
      </c>
      <c r="L43" s="13">
        <f t="shared" si="2"/>
        <v>0.0309</v>
      </c>
      <c r="M43" s="14">
        <f t="shared" si="9"/>
        <v>113426.53</v>
      </c>
      <c r="N43" s="14">
        <f t="shared" si="10"/>
        <v>79.92</v>
      </c>
      <c r="Q43" s="12">
        <f t="shared" si="11"/>
        <v>6.180000000000007</v>
      </c>
      <c r="R43" s="12">
        <f t="shared" si="3"/>
        <v>93.82</v>
      </c>
      <c r="S43" s="13"/>
      <c r="T43" s="6"/>
      <c r="U43" s="14">
        <f t="shared" si="12"/>
        <v>984990.37</v>
      </c>
      <c r="V43" s="14">
        <f t="shared" si="13"/>
        <v>23.930000000051223</v>
      </c>
    </row>
    <row r="44" spans="1:22" ht="12">
      <c r="A44" s="16">
        <f t="shared" si="14"/>
        <v>6.170000000000007</v>
      </c>
      <c r="B44" s="12">
        <f t="shared" si="0"/>
        <v>93.83</v>
      </c>
      <c r="C44" s="13">
        <f t="shared" si="16"/>
        <v>0.97007324</v>
      </c>
      <c r="D44" s="13">
        <f t="shared" si="17"/>
        <v>0.03085</v>
      </c>
      <c r="E44" s="14">
        <f t="shared" si="6"/>
        <v>104942.8</v>
      </c>
      <c r="F44" s="14">
        <f t="shared" si="7"/>
        <v>27.83</v>
      </c>
      <c r="G44" s="6"/>
      <c r="H44" s="6"/>
      <c r="I44" s="16">
        <f t="shared" si="15"/>
        <v>6.170000000000007</v>
      </c>
      <c r="J44" s="12">
        <f t="shared" si="8"/>
        <v>93.83</v>
      </c>
      <c r="K44" s="6">
        <f t="shared" si="1"/>
        <v>0.97007324</v>
      </c>
      <c r="L44" s="13">
        <f t="shared" si="2"/>
        <v>0.03085</v>
      </c>
      <c r="M44" s="14">
        <f t="shared" si="9"/>
        <v>113506.52</v>
      </c>
      <c r="N44" s="14">
        <f t="shared" si="10"/>
        <v>79.99</v>
      </c>
      <c r="Q44" s="12">
        <f t="shared" si="11"/>
        <v>6.170000000000007</v>
      </c>
      <c r="R44" s="12">
        <f t="shared" si="3"/>
        <v>93.83</v>
      </c>
      <c r="S44" s="13"/>
      <c r="T44" s="6"/>
      <c r="U44" s="14">
        <f t="shared" si="12"/>
        <v>985014.29</v>
      </c>
      <c r="V44" s="14">
        <f t="shared" si="13"/>
        <v>23.92000000004191</v>
      </c>
    </row>
    <row r="45" spans="1:22" ht="12">
      <c r="A45" s="16">
        <f t="shared" si="14"/>
        <v>6.160000000000007</v>
      </c>
      <c r="B45" s="12">
        <f t="shared" si="0"/>
        <v>93.83999999999999</v>
      </c>
      <c r="C45" s="13">
        <f t="shared" si="16"/>
        <v>0.97012029</v>
      </c>
      <c r="D45" s="13">
        <f t="shared" si="17"/>
        <v>0.0308</v>
      </c>
      <c r="E45" s="14">
        <f t="shared" si="6"/>
        <v>104970.63</v>
      </c>
      <c r="F45" s="14">
        <f t="shared" si="7"/>
        <v>27.83</v>
      </c>
      <c r="G45" s="6"/>
      <c r="H45" s="6"/>
      <c r="I45" s="16">
        <f t="shared" si="15"/>
        <v>6.160000000000007</v>
      </c>
      <c r="J45" s="12">
        <f t="shared" si="8"/>
        <v>93.83999999999999</v>
      </c>
      <c r="K45" s="6">
        <f t="shared" si="1"/>
        <v>0.97012029</v>
      </c>
      <c r="L45" s="13">
        <f t="shared" si="2"/>
        <v>0.0308</v>
      </c>
      <c r="M45" s="14">
        <f t="shared" si="9"/>
        <v>113586.59</v>
      </c>
      <c r="N45" s="14">
        <f t="shared" si="10"/>
        <v>80.07</v>
      </c>
      <c r="Q45" s="12">
        <f t="shared" si="11"/>
        <v>6.160000000000007</v>
      </c>
      <c r="R45" s="12">
        <f t="shared" si="3"/>
        <v>93.83999999999999</v>
      </c>
      <c r="S45" s="13"/>
      <c r="T45" s="6"/>
      <c r="U45" s="14">
        <f t="shared" si="12"/>
        <v>985038.21</v>
      </c>
      <c r="V45" s="14">
        <f t="shared" si="13"/>
        <v>23.919999999925494</v>
      </c>
    </row>
    <row r="46" spans="1:22" ht="12">
      <c r="A46" s="16">
        <f t="shared" si="14"/>
        <v>6.1500000000000075</v>
      </c>
      <c r="B46" s="12">
        <f t="shared" si="0"/>
        <v>93.85</v>
      </c>
      <c r="C46" s="13">
        <f t="shared" si="16"/>
        <v>0.97016735</v>
      </c>
      <c r="D46" s="13">
        <f t="shared" si="17"/>
        <v>0.03075</v>
      </c>
      <c r="E46" s="14">
        <f t="shared" si="6"/>
        <v>104998.47</v>
      </c>
      <c r="F46" s="14">
        <f t="shared" si="7"/>
        <v>27.84</v>
      </c>
      <c r="G46" s="6"/>
      <c r="H46" s="6"/>
      <c r="I46" s="16">
        <f t="shared" si="15"/>
        <v>6.1500000000000075</v>
      </c>
      <c r="J46" s="12">
        <f t="shared" si="8"/>
        <v>93.85</v>
      </c>
      <c r="K46" s="6">
        <f t="shared" si="1"/>
        <v>0.97016735</v>
      </c>
      <c r="L46" s="13">
        <f t="shared" si="2"/>
        <v>0.03075</v>
      </c>
      <c r="M46" s="14">
        <f t="shared" si="9"/>
        <v>113666.72</v>
      </c>
      <c r="N46" s="14">
        <f t="shared" si="10"/>
        <v>80.13</v>
      </c>
      <c r="Q46" s="12">
        <f t="shared" si="11"/>
        <v>6.1500000000000075</v>
      </c>
      <c r="R46" s="12">
        <f t="shared" si="3"/>
        <v>93.85</v>
      </c>
      <c r="S46" s="13"/>
      <c r="T46" s="6"/>
      <c r="U46" s="14">
        <f t="shared" si="12"/>
        <v>985062.14</v>
      </c>
      <c r="V46" s="14">
        <f t="shared" si="13"/>
        <v>23.930000000051223</v>
      </c>
    </row>
    <row r="47" spans="1:22" ht="12">
      <c r="A47" s="16">
        <f t="shared" si="14"/>
        <v>6.140000000000008</v>
      </c>
      <c r="B47" s="12">
        <f t="shared" si="0"/>
        <v>93.85999999999999</v>
      </c>
      <c r="C47" s="13">
        <f t="shared" si="16"/>
        <v>0.97021442</v>
      </c>
      <c r="D47" s="13">
        <f t="shared" si="17"/>
        <v>0.0307</v>
      </c>
      <c r="E47" s="14">
        <f t="shared" si="6"/>
        <v>105026.32</v>
      </c>
      <c r="F47" s="14">
        <f t="shared" si="7"/>
        <v>27.85</v>
      </c>
      <c r="G47" s="6"/>
      <c r="H47" s="6"/>
      <c r="I47" s="16">
        <f t="shared" si="15"/>
        <v>6.140000000000008</v>
      </c>
      <c r="J47" s="12">
        <f t="shared" si="8"/>
        <v>93.85999999999999</v>
      </c>
      <c r="K47" s="6">
        <f t="shared" si="1"/>
        <v>0.97021442</v>
      </c>
      <c r="L47" s="13">
        <f t="shared" si="2"/>
        <v>0.0307</v>
      </c>
      <c r="M47" s="14">
        <f t="shared" si="9"/>
        <v>113746.93</v>
      </c>
      <c r="N47" s="14">
        <f t="shared" si="10"/>
        <v>80.21</v>
      </c>
      <c r="Q47" s="12">
        <f t="shared" si="11"/>
        <v>6.140000000000008</v>
      </c>
      <c r="R47" s="12">
        <f t="shared" si="3"/>
        <v>93.85999999999999</v>
      </c>
      <c r="S47" s="13"/>
      <c r="T47" s="6"/>
      <c r="U47" s="14">
        <f t="shared" si="12"/>
        <v>985086.07</v>
      </c>
      <c r="V47" s="14">
        <f t="shared" si="13"/>
        <v>23.929999999934807</v>
      </c>
    </row>
    <row r="48" spans="1:22" ht="12">
      <c r="A48" s="16">
        <f t="shared" si="14"/>
        <v>6.130000000000008</v>
      </c>
      <c r="B48" s="12">
        <f t="shared" si="0"/>
        <v>93.86999999999999</v>
      </c>
      <c r="C48" s="13">
        <f t="shared" si="16"/>
        <v>0.97026149</v>
      </c>
      <c r="D48" s="13">
        <f t="shared" si="17"/>
        <v>0.03065</v>
      </c>
      <c r="E48" s="14">
        <f t="shared" si="6"/>
        <v>105054.18</v>
      </c>
      <c r="F48" s="14">
        <f t="shared" si="7"/>
        <v>27.86</v>
      </c>
      <c r="G48" s="6"/>
      <c r="H48" s="6"/>
      <c r="I48" s="16">
        <f t="shared" si="15"/>
        <v>6.130000000000008</v>
      </c>
      <c r="J48" s="12">
        <f t="shared" si="8"/>
        <v>93.86999999999999</v>
      </c>
      <c r="K48" s="6">
        <f t="shared" si="1"/>
        <v>0.97026149</v>
      </c>
      <c r="L48" s="13">
        <f t="shared" si="2"/>
        <v>0.03065</v>
      </c>
      <c r="M48" s="14">
        <f t="shared" si="9"/>
        <v>113827.21</v>
      </c>
      <c r="N48" s="14">
        <f t="shared" si="10"/>
        <v>80.28</v>
      </c>
      <c r="Q48" s="12">
        <f t="shared" si="11"/>
        <v>6.130000000000008</v>
      </c>
      <c r="R48" s="12">
        <f t="shared" si="3"/>
        <v>93.86999999999999</v>
      </c>
      <c r="S48" s="13"/>
      <c r="T48" s="6"/>
      <c r="U48" s="14">
        <f t="shared" si="12"/>
        <v>985109.99</v>
      </c>
      <c r="V48" s="14">
        <f t="shared" si="13"/>
        <v>23.92000000004191</v>
      </c>
    </row>
    <row r="49" spans="1:22" ht="12">
      <c r="A49" s="16">
        <f t="shared" si="14"/>
        <v>6.120000000000008</v>
      </c>
      <c r="B49" s="12">
        <f t="shared" si="0"/>
        <v>93.88</v>
      </c>
      <c r="C49" s="13">
        <f t="shared" si="16"/>
        <v>0.97030856</v>
      </c>
      <c r="D49" s="13">
        <f t="shared" si="17"/>
        <v>0.0306</v>
      </c>
      <c r="E49" s="14">
        <f t="shared" si="6"/>
        <v>105082.05</v>
      </c>
      <c r="F49" s="14">
        <f t="shared" si="7"/>
        <v>27.87</v>
      </c>
      <c r="G49" s="6"/>
      <c r="H49" s="6"/>
      <c r="I49" s="16">
        <f t="shared" si="15"/>
        <v>6.120000000000008</v>
      </c>
      <c r="J49" s="12">
        <f t="shared" si="8"/>
        <v>93.88</v>
      </c>
      <c r="K49" s="6">
        <f t="shared" si="1"/>
        <v>0.97030856</v>
      </c>
      <c r="L49" s="13">
        <f t="shared" si="2"/>
        <v>0.0306</v>
      </c>
      <c r="M49" s="14">
        <f t="shared" si="9"/>
        <v>113907.56</v>
      </c>
      <c r="N49" s="14">
        <f t="shared" si="10"/>
        <v>80.35</v>
      </c>
      <c r="Q49" s="12">
        <f t="shared" si="11"/>
        <v>6.120000000000008</v>
      </c>
      <c r="R49" s="12">
        <f t="shared" si="3"/>
        <v>93.88</v>
      </c>
      <c r="S49" s="13"/>
      <c r="T49" s="6"/>
      <c r="U49" s="14">
        <f t="shared" si="12"/>
        <v>985133.92</v>
      </c>
      <c r="V49" s="14">
        <f t="shared" si="13"/>
        <v>23.930000000051223</v>
      </c>
    </row>
    <row r="50" spans="1:22" ht="12">
      <c r="A50" s="16">
        <f t="shared" si="14"/>
        <v>6.110000000000008</v>
      </c>
      <c r="B50" s="12">
        <f t="shared" si="0"/>
        <v>93.88999999999999</v>
      </c>
      <c r="C50" s="13">
        <f t="shared" si="16"/>
        <v>0.97035564</v>
      </c>
      <c r="D50" s="13">
        <f t="shared" si="17"/>
        <v>0.03055</v>
      </c>
      <c r="E50" s="14">
        <f t="shared" si="6"/>
        <v>105109.93</v>
      </c>
      <c r="F50" s="14">
        <f t="shared" si="7"/>
        <v>27.88</v>
      </c>
      <c r="G50" s="6"/>
      <c r="H50" s="6"/>
      <c r="I50" s="16">
        <f t="shared" si="15"/>
        <v>6.110000000000008</v>
      </c>
      <c r="J50" s="12">
        <f t="shared" si="8"/>
        <v>93.88999999999999</v>
      </c>
      <c r="K50" s="6">
        <f t="shared" si="1"/>
        <v>0.97035564</v>
      </c>
      <c r="L50" s="13">
        <f t="shared" si="2"/>
        <v>0.03055</v>
      </c>
      <c r="M50" s="14">
        <f t="shared" si="9"/>
        <v>113987.99</v>
      </c>
      <c r="N50" s="14">
        <f t="shared" si="10"/>
        <v>80.43</v>
      </c>
      <c r="Q50" s="12">
        <f t="shared" si="11"/>
        <v>6.110000000000008</v>
      </c>
      <c r="R50" s="12">
        <f t="shared" si="3"/>
        <v>93.88999999999999</v>
      </c>
      <c r="S50" s="13"/>
      <c r="T50" s="6"/>
      <c r="U50" s="14">
        <f t="shared" si="12"/>
        <v>985157.85</v>
      </c>
      <c r="V50" s="14">
        <f t="shared" si="13"/>
        <v>23.929999999934807</v>
      </c>
    </row>
    <row r="51" spans="1:22" ht="12">
      <c r="A51" s="16">
        <f t="shared" si="14"/>
        <v>6.1000000000000085</v>
      </c>
      <c r="B51" s="12">
        <f t="shared" si="0"/>
        <v>93.89999999999999</v>
      </c>
      <c r="C51" s="13">
        <f t="shared" si="16"/>
        <v>0.97040272</v>
      </c>
      <c r="D51" s="13">
        <f t="shared" si="17"/>
        <v>0.0305</v>
      </c>
      <c r="E51" s="14">
        <f t="shared" si="6"/>
        <v>105137.81</v>
      </c>
      <c r="F51" s="14">
        <f t="shared" si="7"/>
        <v>27.88</v>
      </c>
      <c r="G51" s="6"/>
      <c r="H51" s="6"/>
      <c r="I51" s="16">
        <f t="shared" si="15"/>
        <v>6.1000000000000085</v>
      </c>
      <c r="J51" s="12">
        <f t="shared" si="8"/>
        <v>93.89999999999999</v>
      </c>
      <c r="K51" s="6">
        <f t="shared" si="1"/>
        <v>0.97040272</v>
      </c>
      <c r="L51" s="13">
        <f t="shared" si="2"/>
        <v>0.0305</v>
      </c>
      <c r="M51" s="14">
        <f t="shared" si="9"/>
        <v>114068.48</v>
      </c>
      <c r="N51" s="14">
        <f t="shared" si="10"/>
        <v>80.49</v>
      </c>
      <c r="Q51" s="12">
        <f t="shared" si="11"/>
        <v>6.1000000000000085</v>
      </c>
      <c r="R51" s="12">
        <f t="shared" si="3"/>
        <v>93.89999999999999</v>
      </c>
      <c r="S51" s="13"/>
      <c r="T51" s="6"/>
      <c r="U51" s="14">
        <f t="shared" si="12"/>
        <v>985181.79</v>
      </c>
      <c r="V51" s="14">
        <f t="shared" si="13"/>
        <v>23.940000000060536</v>
      </c>
    </row>
    <row r="52" spans="1:22" ht="12">
      <c r="A52" s="16">
        <f t="shared" si="14"/>
        <v>6.090000000000009</v>
      </c>
      <c r="B52" s="12">
        <f t="shared" si="0"/>
        <v>93.91</v>
      </c>
      <c r="C52" s="13">
        <f t="shared" si="16"/>
        <v>0.9704498</v>
      </c>
      <c r="D52" s="13">
        <f t="shared" si="17"/>
        <v>0.03045</v>
      </c>
      <c r="E52" s="14">
        <f t="shared" si="6"/>
        <v>105165.71</v>
      </c>
      <c r="F52" s="14">
        <f t="shared" si="7"/>
        <v>27.9</v>
      </c>
      <c r="G52" s="6"/>
      <c r="H52" s="6"/>
      <c r="I52" s="16">
        <f t="shared" si="15"/>
        <v>6.090000000000009</v>
      </c>
      <c r="J52" s="12">
        <f t="shared" si="8"/>
        <v>93.91</v>
      </c>
      <c r="K52" s="6">
        <f t="shared" si="1"/>
        <v>0.9704498</v>
      </c>
      <c r="L52" s="13">
        <f t="shared" si="2"/>
        <v>0.03045</v>
      </c>
      <c r="M52" s="14">
        <f t="shared" si="9"/>
        <v>114149.06</v>
      </c>
      <c r="N52" s="14">
        <f t="shared" si="10"/>
        <v>80.58</v>
      </c>
      <c r="Q52" s="12">
        <f t="shared" si="11"/>
        <v>6.090000000000009</v>
      </c>
      <c r="R52" s="12">
        <f t="shared" si="3"/>
        <v>93.91</v>
      </c>
      <c r="S52" s="13"/>
      <c r="T52" s="6"/>
      <c r="U52" s="14">
        <f t="shared" si="12"/>
        <v>985205.72</v>
      </c>
      <c r="V52" s="14">
        <f t="shared" si="13"/>
        <v>23.929999999934807</v>
      </c>
    </row>
    <row r="53" spans="1:22" ht="12">
      <c r="A53" s="16">
        <f t="shared" si="14"/>
        <v>6.080000000000009</v>
      </c>
      <c r="B53" s="12">
        <f t="shared" si="0"/>
        <v>93.91999999999999</v>
      </c>
      <c r="C53" s="13">
        <f t="shared" si="16"/>
        <v>0.97049689</v>
      </c>
      <c r="D53" s="13">
        <f t="shared" si="17"/>
        <v>0.0304</v>
      </c>
      <c r="E53" s="14">
        <f t="shared" si="6"/>
        <v>105193.62</v>
      </c>
      <c r="F53" s="14">
        <f t="shared" si="7"/>
        <v>27.91</v>
      </c>
      <c r="G53" s="6"/>
      <c r="H53" s="6"/>
      <c r="I53" s="16">
        <f t="shared" si="15"/>
        <v>6.080000000000009</v>
      </c>
      <c r="J53" s="12">
        <f t="shared" si="8"/>
        <v>93.91999999999999</v>
      </c>
      <c r="K53" s="6">
        <f t="shared" si="1"/>
        <v>0.97049689</v>
      </c>
      <c r="L53" s="13">
        <f t="shared" si="2"/>
        <v>0.0304</v>
      </c>
      <c r="M53" s="14">
        <f t="shared" si="9"/>
        <v>114229.7</v>
      </c>
      <c r="N53" s="14">
        <f t="shared" si="10"/>
        <v>80.64</v>
      </c>
      <c r="Q53" s="12">
        <f t="shared" si="11"/>
        <v>6.080000000000009</v>
      </c>
      <c r="R53" s="12">
        <f t="shared" si="3"/>
        <v>93.91999999999999</v>
      </c>
      <c r="S53" s="13"/>
      <c r="T53" s="6"/>
      <c r="U53" s="14">
        <f t="shared" si="12"/>
        <v>985229.65</v>
      </c>
      <c r="V53" s="14">
        <f t="shared" si="13"/>
        <v>23.930000000051223</v>
      </c>
    </row>
    <row r="54" spans="1:22" ht="12">
      <c r="A54" s="16">
        <f t="shared" si="14"/>
        <v>6.070000000000009</v>
      </c>
      <c r="B54" s="12">
        <f t="shared" si="0"/>
        <v>93.92999999999999</v>
      </c>
      <c r="C54" s="13">
        <f t="shared" si="16"/>
        <v>0.97054399</v>
      </c>
      <c r="D54" s="13">
        <f t="shared" si="17"/>
        <v>0.03035</v>
      </c>
      <c r="E54" s="14">
        <f t="shared" si="6"/>
        <v>105221.53</v>
      </c>
      <c r="F54" s="14">
        <f t="shared" si="7"/>
        <v>27.91</v>
      </c>
      <c r="G54" s="6"/>
      <c r="H54" s="6"/>
      <c r="I54" s="16">
        <f t="shared" si="15"/>
        <v>6.070000000000009</v>
      </c>
      <c r="J54" s="12">
        <f t="shared" si="8"/>
        <v>93.92999999999999</v>
      </c>
      <c r="K54" s="6">
        <f t="shared" si="1"/>
        <v>0.97054399</v>
      </c>
      <c r="L54" s="13">
        <f t="shared" si="2"/>
        <v>0.03035</v>
      </c>
      <c r="M54" s="14">
        <f t="shared" si="9"/>
        <v>114310.42</v>
      </c>
      <c r="N54" s="14">
        <f t="shared" si="10"/>
        <v>80.72</v>
      </c>
      <c r="Q54" s="12">
        <f t="shared" si="11"/>
        <v>6.070000000000009</v>
      </c>
      <c r="R54" s="12">
        <f t="shared" si="3"/>
        <v>93.92999999999999</v>
      </c>
      <c r="S54" s="13"/>
      <c r="T54" s="6"/>
      <c r="U54" s="14">
        <f t="shared" si="12"/>
        <v>985253.59</v>
      </c>
      <c r="V54" s="14">
        <f t="shared" si="13"/>
        <v>23.93999999994412</v>
      </c>
    </row>
    <row r="55" spans="1:22" ht="12">
      <c r="A55" s="16">
        <f t="shared" si="14"/>
        <v>6.060000000000009</v>
      </c>
      <c r="B55" s="12">
        <f t="shared" si="0"/>
        <v>93.94</v>
      </c>
      <c r="C55" s="13">
        <f t="shared" si="16"/>
        <v>0.97059109</v>
      </c>
      <c r="D55" s="13">
        <f t="shared" si="17"/>
        <v>0.0303</v>
      </c>
      <c r="E55" s="14">
        <f t="shared" si="6"/>
        <v>105249.45</v>
      </c>
      <c r="F55" s="14">
        <f t="shared" si="7"/>
        <v>27.92</v>
      </c>
      <c r="G55" s="6"/>
      <c r="H55" s="6"/>
      <c r="I55" s="16">
        <f t="shared" si="15"/>
        <v>6.060000000000009</v>
      </c>
      <c r="J55" s="12">
        <f t="shared" si="8"/>
        <v>93.94</v>
      </c>
      <c r="K55" s="6">
        <f t="shared" si="1"/>
        <v>0.97059109</v>
      </c>
      <c r="L55" s="13">
        <f t="shared" si="2"/>
        <v>0.0303</v>
      </c>
      <c r="M55" s="14">
        <f t="shared" si="9"/>
        <v>114391.2</v>
      </c>
      <c r="N55" s="14">
        <f t="shared" si="10"/>
        <v>80.78</v>
      </c>
      <c r="Q55" s="12">
        <f t="shared" si="11"/>
        <v>6.060000000000009</v>
      </c>
      <c r="R55" s="12">
        <f t="shared" si="3"/>
        <v>93.94</v>
      </c>
      <c r="S55" s="13"/>
      <c r="T55" s="6"/>
      <c r="U55" s="14">
        <f t="shared" si="12"/>
        <v>985277.52</v>
      </c>
      <c r="V55" s="14">
        <f t="shared" si="13"/>
        <v>23.930000000051223</v>
      </c>
    </row>
    <row r="56" spans="1:22" ht="12">
      <c r="A56" s="16">
        <f t="shared" si="14"/>
        <v>6.05000000000001</v>
      </c>
      <c r="B56" s="12">
        <f t="shared" si="0"/>
        <v>93.94999999999999</v>
      </c>
      <c r="C56" s="13">
        <f t="shared" si="16"/>
        <v>0.97063819</v>
      </c>
      <c r="D56" s="13">
        <f t="shared" si="17"/>
        <v>0.03025</v>
      </c>
      <c r="E56" s="14">
        <f t="shared" si="6"/>
        <v>105277.39</v>
      </c>
      <c r="F56" s="14">
        <f t="shared" si="7"/>
        <v>27.94</v>
      </c>
      <c r="G56" s="6"/>
      <c r="H56" s="6"/>
      <c r="I56" s="16">
        <f t="shared" si="15"/>
        <v>6.05000000000001</v>
      </c>
      <c r="J56" s="12">
        <f t="shared" si="8"/>
        <v>93.94999999999999</v>
      </c>
      <c r="K56" s="6">
        <f t="shared" si="1"/>
        <v>0.97063819</v>
      </c>
      <c r="L56" s="13">
        <f t="shared" si="2"/>
        <v>0.03025</v>
      </c>
      <c r="M56" s="14">
        <f t="shared" si="9"/>
        <v>114472.07</v>
      </c>
      <c r="N56" s="14">
        <f t="shared" si="10"/>
        <v>80.87</v>
      </c>
      <c r="Q56" s="12">
        <f t="shared" si="11"/>
        <v>6.05000000000001</v>
      </c>
      <c r="R56" s="12">
        <f t="shared" si="3"/>
        <v>93.94999999999999</v>
      </c>
      <c r="S56" s="13"/>
      <c r="T56" s="6"/>
      <c r="U56" s="14">
        <f t="shared" si="12"/>
        <v>985301.46</v>
      </c>
      <c r="V56" s="14">
        <f t="shared" si="13"/>
        <v>23.93999999994412</v>
      </c>
    </row>
    <row r="57" spans="1:22" ht="12">
      <c r="A57" s="16">
        <f t="shared" si="14"/>
        <v>6.04000000000001</v>
      </c>
      <c r="B57" s="12">
        <f t="shared" si="0"/>
        <v>93.96</v>
      </c>
      <c r="C57" s="13">
        <f t="shared" si="16"/>
        <v>0.9706853</v>
      </c>
      <c r="D57" s="13">
        <f t="shared" si="17"/>
        <v>0.0302</v>
      </c>
      <c r="E57" s="14">
        <f t="shared" si="6"/>
        <v>105305.33</v>
      </c>
      <c r="F57" s="14">
        <f t="shared" si="7"/>
        <v>27.94</v>
      </c>
      <c r="G57" s="6"/>
      <c r="H57" s="6"/>
      <c r="I57" s="16">
        <f t="shared" si="15"/>
        <v>6.04000000000001</v>
      </c>
      <c r="J57" s="12">
        <f t="shared" si="8"/>
        <v>93.96</v>
      </c>
      <c r="K57" s="6">
        <f t="shared" si="1"/>
        <v>0.9706853</v>
      </c>
      <c r="L57" s="13">
        <f t="shared" si="2"/>
        <v>0.0302</v>
      </c>
      <c r="M57" s="14">
        <f t="shared" si="9"/>
        <v>114553</v>
      </c>
      <c r="N57" s="14">
        <f t="shared" si="10"/>
        <v>80.93</v>
      </c>
      <c r="Q57" s="12">
        <f t="shared" si="11"/>
        <v>6.04000000000001</v>
      </c>
      <c r="R57" s="12">
        <f t="shared" si="3"/>
        <v>93.96</v>
      </c>
      <c r="S57" s="13"/>
      <c r="T57" s="6"/>
      <c r="U57" s="14">
        <f t="shared" si="12"/>
        <v>985325.4</v>
      </c>
      <c r="V57" s="14">
        <f t="shared" si="13"/>
        <v>23.940000000060536</v>
      </c>
    </row>
    <row r="58" spans="1:22" ht="12">
      <c r="A58" s="16">
        <f t="shared" si="14"/>
        <v>6.03000000000001</v>
      </c>
      <c r="B58" s="12">
        <f t="shared" si="0"/>
        <v>93.96999999999998</v>
      </c>
      <c r="C58" s="13">
        <f t="shared" si="16"/>
        <v>0.97073242</v>
      </c>
      <c r="D58" s="13">
        <f t="shared" si="17"/>
        <v>0.03015</v>
      </c>
      <c r="E58" s="14">
        <f t="shared" si="6"/>
        <v>105333.28</v>
      </c>
      <c r="F58" s="14">
        <f t="shared" si="7"/>
        <v>27.95</v>
      </c>
      <c r="G58" s="6"/>
      <c r="H58" s="6"/>
      <c r="I58" s="16">
        <f t="shared" si="15"/>
        <v>6.03000000000001</v>
      </c>
      <c r="J58" s="12">
        <f t="shared" si="8"/>
        <v>93.96999999999998</v>
      </c>
      <c r="K58" s="6">
        <f t="shared" si="1"/>
        <v>0.97073242</v>
      </c>
      <c r="L58" s="13">
        <f t="shared" si="2"/>
        <v>0.03015</v>
      </c>
      <c r="M58" s="14">
        <f t="shared" si="9"/>
        <v>114634.01</v>
      </c>
      <c r="N58" s="14">
        <f t="shared" si="10"/>
        <v>81.01</v>
      </c>
      <c r="Q58" s="12">
        <f t="shared" si="11"/>
        <v>6.03000000000001</v>
      </c>
      <c r="R58" s="12">
        <f t="shared" si="3"/>
        <v>93.96999999999998</v>
      </c>
      <c r="S58" s="13"/>
      <c r="T58" s="6"/>
      <c r="U58" s="14">
        <f t="shared" si="12"/>
        <v>985349.34</v>
      </c>
      <c r="V58" s="14">
        <f t="shared" si="13"/>
        <v>23.93999999994412</v>
      </c>
    </row>
    <row r="59" spans="1:22" ht="12">
      <c r="A59" s="16">
        <f t="shared" si="14"/>
        <v>6.02000000000001</v>
      </c>
      <c r="B59" s="12">
        <f t="shared" si="0"/>
        <v>93.97999999999999</v>
      </c>
      <c r="C59" s="13">
        <f t="shared" si="16"/>
        <v>0.97077954</v>
      </c>
      <c r="D59" s="13">
        <f t="shared" si="17"/>
        <v>0.0301</v>
      </c>
      <c r="E59" s="14">
        <f t="shared" si="6"/>
        <v>105361.24</v>
      </c>
      <c r="F59" s="14">
        <f t="shared" si="7"/>
        <v>27.96</v>
      </c>
      <c r="G59" s="6"/>
      <c r="H59" s="6"/>
      <c r="I59" s="16">
        <f t="shared" si="15"/>
        <v>6.02000000000001</v>
      </c>
      <c r="J59" s="12">
        <f t="shared" si="8"/>
        <v>93.97999999999999</v>
      </c>
      <c r="K59" s="6">
        <f t="shared" si="1"/>
        <v>0.97077954</v>
      </c>
      <c r="L59" s="13">
        <f t="shared" si="2"/>
        <v>0.0301</v>
      </c>
      <c r="M59" s="14">
        <f t="shared" si="9"/>
        <v>114715.09</v>
      </c>
      <c r="N59" s="14">
        <f t="shared" si="10"/>
        <v>81.08</v>
      </c>
      <c r="Q59" s="12">
        <f t="shared" si="11"/>
        <v>6.02000000000001</v>
      </c>
      <c r="R59" s="12">
        <f t="shared" si="3"/>
        <v>93.97999999999999</v>
      </c>
      <c r="S59" s="13"/>
      <c r="T59" s="6"/>
      <c r="U59" s="14">
        <f t="shared" si="12"/>
        <v>985373.28</v>
      </c>
      <c r="V59" s="14">
        <f t="shared" si="13"/>
        <v>23.940000000060536</v>
      </c>
    </row>
    <row r="60" spans="1:22" ht="12">
      <c r="A60" s="16">
        <f t="shared" si="14"/>
        <v>6.0100000000000104</v>
      </c>
      <c r="B60" s="12">
        <f t="shared" si="0"/>
        <v>93.99</v>
      </c>
      <c r="C60" s="13">
        <f t="shared" si="16"/>
        <v>0.97082666</v>
      </c>
      <c r="D60" s="13">
        <f t="shared" si="17"/>
        <v>0.03005</v>
      </c>
      <c r="E60" s="14">
        <f t="shared" si="6"/>
        <v>105389.21</v>
      </c>
      <c r="F60" s="14">
        <f>ROUND((SUM(E60-E59)),8)</f>
        <v>27.97</v>
      </c>
      <c r="G60" s="6"/>
      <c r="H60" s="6"/>
      <c r="I60" s="16">
        <f t="shared" si="15"/>
        <v>6.0100000000000104</v>
      </c>
      <c r="J60" s="12">
        <f t="shared" si="8"/>
        <v>93.99</v>
      </c>
      <c r="K60" s="6">
        <f t="shared" si="1"/>
        <v>0.97082666</v>
      </c>
      <c r="L60" s="13">
        <f t="shared" si="2"/>
        <v>0.03005</v>
      </c>
      <c r="M60" s="14">
        <f t="shared" si="9"/>
        <v>114796.25</v>
      </c>
      <c r="N60" s="14">
        <f>ROUND((SUM(M60-M59)),8)</f>
        <v>81.16</v>
      </c>
      <c r="Q60" s="12">
        <f t="shared" si="11"/>
        <v>6.0100000000000104</v>
      </c>
      <c r="R60" s="12">
        <f t="shared" si="3"/>
        <v>93.99</v>
      </c>
      <c r="S60" s="13"/>
      <c r="T60" s="6"/>
      <c r="U60" s="14">
        <f t="shared" si="12"/>
        <v>985397.22</v>
      </c>
      <c r="V60" s="14">
        <f t="shared" si="13"/>
        <v>23.93999999994412</v>
      </c>
    </row>
    <row r="61" spans="1:9" ht="12">
      <c r="A61" s="17"/>
      <c r="B61" s="6"/>
      <c r="C61" s="6"/>
      <c r="D61" s="6"/>
      <c r="E61" s="6"/>
      <c r="G61" s="6"/>
      <c r="H61" s="6"/>
      <c r="I61" s="18"/>
    </row>
    <row r="62" spans="1:9" ht="12">
      <c r="A62" s="17"/>
      <c r="B62" s="6"/>
      <c r="C62" s="6"/>
      <c r="D62" s="6"/>
      <c r="E62" s="6"/>
      <c r="G62" s="6"/>
      <c r="H62" s="6"/>
      <c r="I62" s="18"/>
    </row>
    <row r="63" spans="1:9" ht="12">
      <c r="A63" s="17"/>
      <c r="B63" s="6"/>
      <c r="C63" s="6"/>
      <c r="D63" s="6"/>
      <c r="E63" s="6"/>
      <c r="G63" s="6"/>
      <c r="H63" s="6"/>
      <c r="I63" s="18"/>
    </row>
    <row r="64" spans="1:9" ht="12">
      <c r="A64" s="17"/>
      <c r="B64" s="6"/>
      <c r="C64" s="6"/>
      <c r="D64" s="6"/>
      <c r="E64" s="6"/>
      <c r="G64" s="6"/>
      <c r="H64" s="6"/>
      <c r="I64" s="18"/>
    </row>
    <row r="65" spans="1:9" ht="12">
      <c r="A65" s="17"/>
      <c r="B65" s="6"/>
      <c r="C65" s="6"/>
      <c r="D65" s="6"/>
      <c r="E65" s="6"/>
      <c r="G65" s="6"/>
      <c r="H65" s="6"/>
      <c r="I65" s="18"/>
    </row>
    <row r="66" spans="1:9" ht="12">
      <c r="A66" s="17"/>
      <c r="B66" s="6"/>
      <c r="C66" s="6"/>
      <c r="D66" s="6"/>
      <c r="E66" s="6"/>
      <c r="G66" s="6"/>
      <c r="H66" s="6"/>
      <c r="I66" s="18"/>
    </row>
    <row r="67" spans="1:9" ht="12">
      <c r="A67" s="17"/>
      <c r="B67" s="6"/>
      <c r="C67" s="6"/>
      <c r="D67" s="6"/>
      <c r="E67" s="6"/>
      <c r="G67" s="6"/>
      <c r="H67" s="6"/>
      <c r="I67" s="18"/>
    </row>
    <row r="68" spans="1:9" ht="12">
      <c r="A68" s="17"/>
      <c r="B68" s="6"/>
      <c r="C68" s="6"/>
      <c r="D68" s="6"/>
      <c r="E68" s="6"/>
      <c r="G68" s="6"/>
      <c r="H68" s="6"/>
      <c r="I68" s="18"/>
    </row>
    <row r="69" spans="1:9" ht="12">
      <c r="A69" s="17"/>
      <c r="B69" s="6"/>
      <c r="C69" s="6"/>
      <c r="D69" s="6"/>
      <c r="E69" s="6"/>
      <c r="G69" s="6"/>
      <c r="H69" s="6"/>
      <c r="I69" s="18"/>
    </row>
    <row r="70" spans="1:9" ht="12">
      <c r="A70" s="17"/>
      <c r="B70" s="6"/>
      <c r="C70" s="6"/>
      <c r="D70" s="6"/>
      <c r="E70" s="6"/>
      <c r="G70" s="6"/>
      <c r="H70" s="6"/>
      <c r="I70" s="18"/>
    </row>
    <row r="71" spans="1:9" ht="12">
      <c r="A71" s="17"/>
      <c r="B71" s="6"/>
      <c r="C71" s="6"/>
      <c r="D71" s="6"/>
      <c r="E71" s="6"/>
      <c r="G71" s="6"/>
      <c r="H71" s="6"/>
      <c r="I71" s="18"/>
    </row>
    <row r="72" spans="1:9" ht="12">
      <c r="A72" s="17"/>
      <c r="B72" s="6"/>
      <c r="C72" s="6"/>
      <c r="D72" s="6"/>
      <c r="E72" s="6"/>
      <c r="G72" s="6"/>
      <c r="H72" s="6"/>
      <c r="I72" s="18"/>
    </row>
    <row r="73" spans="1:9" ht="12">
      <c r="A73" s="17"/>
      <c r="B73" s="6"/>
      <c r="C73" s="6"/>
      <c r="D73" s="6"/>
      <c r="E73" s="6"/>
      <c r="G73" s="6"/>
      <c r="H73" s="6"/>
      <c r="I73" s="18"/>
    </row>
    <row r="74" spans="1:9" ht="12">
      <c r="A74" s="17"/>
      <c r="B74" s="6"/>
      <c r="C74" s="6"/>
      <c r="D74" s="6"/>
      <c r="E74" s="6"/>
      <c r="G74" s="6"/>
      <c r="H74" s="6"/>
      <c r="I74" s="18"/>
    </row>
    <row r="75" spans="1:9" ht="12">
      <c r="A75" s="17"/>
      <c r="B75" s="6"/>
      <c r="C75" s="6"/>
      <c r="D75" s="6"/>
      <c r="E75" s="6"/>
      <c r="G75" s="6"/>
      <c r="H75" s="6"/>
      <c r="I75" s="18"/>
    </row>
    <row r="76" spans="1:9" ht="12">
      <c r="A76" s="17"/>
      <c r="B76" s="6"/>
      <c r="C76" s="6"/>
      <c r="D76" s="6"/>
      <c r="E76" s="6"/>
      <c r="G76" s="6"/>
      <c r="H76" s="6"/>
      <c r="I76" s="18"/>
    </row>
    <row r="77" spans="1:9" ht="12">
      <c r="A77" s="17"/>
      <c r="B77" s="6"/>
      <c r="C77" s="6"/>
      <c r="D77" s="6"/>
      <c r="E77" s="6"/>
      <c r="G77" s="6"/>
      <c r="H77" s="6"/>
      <c r="I77" s="18"/>
    </row>
    <row r="78" spans="1:9" ht="12">
      <c r="A78" s="17"/>
      <c r="B78" s="6"/>
      <c r="C78" s="6"/>
      <c r="D78" s="6"/>
      <c r="E78" s="6"/>
      <c r="G78" s="6"/>
      <c r="H78" s="6"/>
      <c r="I78" s="18"/>
    </row>
    <row r="79" spans="1:9" ht="12">
      <c r="A79" s="17"/>
      <c r="B79" s="6"/>
      <c r="C79" s="6"/>
      <c r="D79" s="6"/>
      <c r="E79" s="6"/>
      <c r="G79" s="6"/>
      <c r="H79" s="6"/>
      <c r="I79" s="18"/>
    </row>
    <row r="80" spans="1:9" ht="12">
      <c r="A80" s="17"/>
      <c r="B80" s="6"/>
      <c r="C80" s="6"/>
      <c r="D80" s="6"/>
      <c r="E80" s="6"/>
      <c r="G80" s="6"/>
      <c r="H80" s="6"/>
      <c r="I80" s="18"/>
    </row>
    <row r="81" spans="1:9" ht="12">
      <c r="A81" s="17"/>
      <c r="B81" s="6"/>
      <c r="C81" s="6"/>
      <c r="D81" s="6"/>
      <c r="E81" s="6"/>
      <c r="G81" s="6"/>
      <c r="H81" s="6"/>
      <c r="I81" s="18"/>
    </row>
    <row r="82" spans="1:9" ht="12">
      <c r="A82" s="17"/>
      <c r="B82" s="6"/>
      <c r="C82" s="6"/>
      <c r="D82" s="6"/>
      <c r="E82" s="6"/>
      <c r="G82" s="6"/>
      <c r="H82" s="6"/>
      <c r="I82" s="18"/>
    </row>
    <row r="83" spans="1:9" ht="12">
      <c r="A83" s="17"/>
      <c r="B83" s="6"/>
      <c r="C83" s="6"/>
      <c r="D83" s="6"/>
      <c r="E83" s="6"/>
      <c r="G83" s="6"/>
      <c r="H83" s="6"/>
      <c r="I83" s="18"/>
    </row>
    <row r="84" spans="1:9" ht="12">
      <c r="A84" s="17"/>
      <c r="B84" s="6"/>
      <c r="C84" s="6"/>
      <c r="D84" s="6"/>
      <c r="E84" s="6"/>
      <c r="G84" s="6"/>
      <c r="H84" s="6"/>
      <c r="I84" s="18"/>
    </row>
    <row r="85" spans="1:9" ht="12">
      <c r="A85" s="17"/>
      <c r="B85" s="6"/>
      <c r="C85" s="6"/>
      <c r="D85" s="6"/>
      <c r="E85" s="6"/>
      <c r="G85" s="6"/>
      <c r="H85" s="6"/>
      <c r="I85" s="18"/>
    </row>
    <row r="86" spans="1:9" ht="12">
      <c r="A86" s="17"/>
      <c r="B86" s="6"/>
      <c r="C86" s="6"/>
      <c r="D86" s="6"/>
      <c r="E86" s="6"/>
      <c r="G86" s="6"/>
      <c r="H86" s="6"/>
      <c r="I86" s="18"/>
    </row>
    <row r="87" spans="1:9" ht="12">
      <c r="A87" s="17"/>
      <c r="B87" s="6"/>
      <c r="C87" s="6"/>
      <c r="D87" s="6"/>
      <c r="E87" s="6"/>
      <c r="G87" s="6"/>
      <c r="H87" s="6"/>
      <c r="I87" s="18"/>
    </row>
    <row r="88" spans="1:9" ht="12">
      <c r="A88" s="17"/>
      <c r="B88" s="6"/>
      <c r="C88" s="6"/>
      <c r="D88" s="6"/>
      <c r="E88" s="6"/>
      <c r="G88" s="6"/>
      <c r="H88" s="6"/>
      <c r="I88" s="18"/>
    </row>
    <row r="89" spans="1:9" ht="12">
      <c r="A89" s="17"/>
      <c r="B89" s="6"/>
      <c r="C89" s="6"/>
      <c r="D89" s="6"/>
      <c r="E89" s="6"/>
      <c r="G89" s="6"/>
      <c r="H89" s="6"/>
      <c r="I89" s="18"/>
    </row>
    <row r="90" spans="1:9" ht="12">
      <c r="A90" s="17"/>
      <c r="B90" s="6"/>
      <c r="C90" s="6"/>
      <c r="D90" s="6"/>
      <c r="E90" s="6"/>
      <c r="G90" s="6"/>
      <c r="H90" s="6"/>
      <c r="I90" s="18"/>
    </row>
    <row r="91" spans="1:9" ht="12">
      <c r="A91" s="17"/>
      <c r="B91" s="6"/>
      <c r="C91" s="6"/>
      <c r="D91" s="6"/>
      <c r="E91" s="6"/>
      <c r="G91" s="6"/>
      <c r="H91" s="6"/>
      <c r="I91" s="18"/>
    </row>
    <row r="92" spans="1:9" ht="12">
      <c r="A92" s="17"/>
      <c r="B92" s="6"/>
      <c r="C92" s="6"/>
      <c r="D92" s="6"/>
      <c r="E92" s="6"/>
      <c r="G92" s="6"/>
      <c r="H92" s="6"/>
      <c r="I92" s="18"/>
    </row>
    <row r="93" spans="1:9" ht="12">
      <c r="A93" s="17"/>
      <c r="B93" s="6"/>
      <c r="C93" s="6"/>
      <c r="D93" s="6"/>
      <c r="E93" s="6"/>
      <c r="G93" s="6"/>
      <c r="H93" s="6"/>
      <c r="I93" s="18"/>
    </row>
    <row r="94" spans="1:9" ht="12">
      <c r="A94" s="17"/>
      <c r="B94" s="6"/>
      <c r="C94" s="6"/>
      <c r="D94" s="6"/>
      <c r="E94" s="6"/>
      <c r="G94" s="6"/>
      <c r="H94" s="6"/>
      <c r="I94" s="18"/>
    </row>
    <row r="95" spans="1:9" ht="12">
      <c r="A95" s="17"/>
      <c r="B95" s="6"/>
      <c r="C95" s="6"/>
      <c r="D95" s="6"/>
      <c r="E95" s="6"/>
      <c r="G95" s="6"/>
      <c r="H95" s="6"/>
      <c r="I95" s="18"/>
    </row>
    <row r="96" spans="1:9" ht="12">
      <c r="A96" s="17"/>
      <c r="B96" s="6"/>
      <c r="C96" s="6"/>
      <c r="D96" s="6"/>
      <c r="E96" s="6"/>
      <c r="G96" s="6"/>
      <c r="H96" s="6"/>
      <c r="I96" s="18"/>
    </row>
    <row r="97" spans="1:9" ht="12">
      <c r="A97" s="17"/>
      <c r="B97" s="6"/>
      <c r="C97" s="6"/>
      <c r="D97" s="6"/>
      <c r="E97" s="6"/>
      <c r="G97" s="6"/>
      <c r="H97" s="6"/>
      <c r="I97" s="18"/>
    </row>
    <row r="98" spans="1:9" ht="12">
      <c r="A98" s="17"/>
      <c r="B98" s="6"/>
      <c r="C98" s="6"/>
      <c r="D98" s="6"/>
      <c r="E98" s="6"/>
      <c r="G98" s="6"/>
      <c r="H98" s="6"/>
      <c r="I98" s="18"/>
    </row>
    <row r="99" spans="1:9" ht="12">
      <c r="A99" s="17"/>
      <c r="B99" s="6"/>
      <c r="C99" s="6"/>
      <c r="D99" s="6"/>
      <c r="E99" s="6"/>
      <c r="G99" s="6"/>
      <c r="H99" s="6"/>
      <c r="I99" s="18"/>
    </row>
    <row r="100" spans="1:9" ht="12">
      <c r="A100" s="17"/>
      <c r="B100" s="6"/>
      <c r="C100" s="6"/>
      <c r="D100" s="6"/>
      <c r="E100" s="6"/>
      <c r="G100" s="6"/>
      <c r="H100" s="6"/>
      <c r="I100" s="18"/>
    </row>
    <row r="101" spans="1:9" ht="12">
      <c r="A101" s="17"/>
      <c r="B101" s="6"/>
      <c r="C101" s="6"/>
      <c r="D101" s="6"/>
      <c r="E101" s="6"/>
      <c r="G101" s="6"/>
      <c r="H101" s="6"/>
      <c r="I101" s="18"/>
    </row>
    <row r="102" spans="1:9" ht="12">
      <c r="A102" s="17"/>
      <c r="B102" s="6"/>
      <c r="C102" s="6"/>
      <c r="D102" s="6"/>
      <c r="E102" s="6"/>
      <c r="G102" s="6"/>
      <c r="H102" s="6"/>
      <c r="I102" s="18"/>
    </row>
    <row r="103" spans="1:9" ht="12">
      <c r="A103" s="17"/>
      <c r="B103" s="6"/>
      <c r="C103" s="6"/>
      <c r="D103" s="6"/>
      <c r="E103" s="6"/>
      <c r="G103" s="6"/>
      <c r="H103" s="6"/>
      <c r="I103" s="18"/>
    </row>
    <row r="104" spans="1:9" ht="12">
      <c r="A104" s="17"/>
      <c r="B104" s="6"/>
      <c r="C104" s="6"/>
      <c r="D104" s="6"/>
      <c r="E104" s="6"/>
      <c r="G104" s="6"/>
      <c r="H104" s="6"/>
      <c r="I104" s="18"/>
    </row>
    <row r="105" spans="1:9" ht="12">
      <c r="A105" s="17"/>
      <c r="B105" s="6"/>
      <c r="C105" s="6"/>
      <c r="D105" s="6"/>
      <c r="E105" s="6"/>
      <c r="G105" s="6"/>
      <c r="H105" s="6"/>
      <c r="I105" s="18"/>
    </row>
    <row r="106" spans="1:9" ht="12">
      <c r="A106" s="17"/>
      <c r="B106" s="6"/>
      <c r="C106" s="6"/>
      <c r="D106" s="6"/>
      <c r="E106" s="6"/>
      <c r="G106" s="6"/>
      <c r="H106" s="6"/>
      <c r="I106" s="18"/>
    </row>
    <row r="107" spans="1:9" ht="12">
      <c r="A107" s="17"/>
      <c r="B107" s="6"/>
      <c r="C107" s="6"/>
      <c r="D107" s="6"/>
      <c r="E107" s="6"/>
      <c r="G107" s="6"/>
      <c r="H107" s="6"/>
      <c r="I107" s="18"/>
    </row>
    <row r="108" spans="1:9" ht="12">
      <c r="A108" s="17"/>
      <c r="B108" s="6"/>
      <c r="C108" s="6"/>
      <c r="D108" s="6"/>
      <c r="E108" s="6"/>
      <c r="G108" s="6"/>
      <c r="H108" s="6"/>
      <c r="I108" s="18"/>
    </row>
    <row r="109" spans="1:9" ht="12">
      <c r="A109" s="17"/>
      <c r="B109" s="6"/>
      <c r="C109" s="6"/>
      <c r="D109" s="6"/>
      <c r="E109" s="6"/>
      <c r="G109" s="6"/>
      <c r="H109" s="6"/>
      <c r="I109" s="18"/>
    </row>
    <row r="110" spans="1:9" ht="12">
      <c r="A110" s="17"/>
      <c r="B110" s="6"/>
      <c r="C110" s="6"/>
      <c r="D110" s="6"/>
      <c r="E110" s="6"/>
      <c r="G110" s="6"/>
      <c r="H110" s="6"/>
      <c r="I110" s="18"/>
    </row>
    <row r="111" spans="1:9" ht="12">
      <c r="A111" s="17"/>
      <c r="B111" s="6"/>
      <c r="C111" s="6"/>
      <c r="D111" s="6"/>
      <c r="E111" s="6"/>
      <c r="G111" s="6"/>
      <c r="H111" s="6"/>
      <c r="I111" s="18"/>
    </row>
    <row r="112" spans="1:9" ht="12">
      <c r="A112" s="17"/>
      <c r="B112" s="6"/>
      <c r="C112" s="6"/>
      <c r="D112" s="6"/>
      <c r="E112" s="6"/>
      <c r="G112" s="6"/>
      <c r="H112" s="6"/>
      <c r="I112" s="18"/>
    </row>
    <row r="113" spans="1:9" ht="12">
      <c r="A113" s="17"/>
      <c r="B113" s="6"/>
      <c r="C113" s="6"/>
      <c r="D113" s="6"/>
      <c r="E113" s="6"/>
      <c r="G113" s="6"/>
      <c r="H113" s="6"/>
      <c r="I113" s="18"/>
    </row>
    <row r="114" spans="1:9" ht="12">
      <c r="A114" s="17"/>
      <c r="B114" s="6"/>
      <c r="C114" s="6"/>
      <c r="D114" s="6"/>
      <c r="E114" s="6"/>
      <c r="G114" s="6"/>
      <c r="H114" s="6"/>
      <c r="I114" s="18"/>
    </row>
    <row r="115" spans="1:9" ht="12">
      <c r="A115" s="17"/>
      <c r="B115" s="6"/>
      <c r="C115" s="6"/>
      <c r="D115" s="6"/>
      <c r="E115" s="6"/>
      <c r="G115" s="6"/>
      <c r="H115" s="6"/>
      <c r="I115" s="18"/>
    </row>
    <row r="116" spans="1:9" ht="12">
      <c r="A116" s="17"/>
      <c r="B116" s="6"/>
      <c r="C116" s="6"/>
      <c r="D116" s="6"/>
      <c r="E116" s="6"/>
      <c r="G116" s="6"/>
      <c r="H116" s="6"/>
      <c r="I116" s="18"/>
    </row>
    <row r="117" spans="1:9" ht="12">
      <c r="A117" s="17"/>
      <c r="B117" s="6"/>
      <c r="C117" s="6"/>
      <c r="D117" s="6"/>
      <c r="E117" s="6"/>
      <c r="G117" s="6"/>
      <c r="H117" s="6"/>
      <c r="I117" s="18"/>
    </row>
    <row r="118" spans="1:9" ht="12">
      <c r="A118" s="17"/>
      <c r="B118" s="6"/>
      <c r="C118" s="6"/>
      <c r="D118" s="6"/>
      <c r="E118" s="6"/>
      <c r="G118" s="6"/>
      <c r="H118" s="6"/>
      <c r="I118" s="18"/>
    </row>
    <row r="119" spans="1:9" ht="12">
      <c r="A119" s="17"/>
      <c r="B119" s="6"/>
      <c r="C119" s="6"/>
      <c r="D119" s="6"/>
      <c r="E119" s="6"/>
      <c r="G119" s="6"/>
      <c r="H119" s="6"/>
      <c r="I119" s="18"/>
    </row>
    <row r="120" spans="1:9" ht="12">
      <c r="A120" s="17"/>
      <c r="B120" s="6"/>
      <c r="C120" s="6"/>
      <c r="D120" s="6"/>
      <c r="E120" s="6"/>
      <c r="G120" s="6"/>
      <c r="H120" s="6"/>
      <c r="I120" s="18"/>
    </row>
    <row r="121" spans="1:9" ht="12">
      <c r="A121" s="17"/>
      <c r="B121" s="6"/>
      <c r="C121" s="6"/>
      <c r="D121" s="6"/>
      <c r="E121" s="6"/>
      <c r="G121" s="6"/>
      <c r="H121" s="6"/>
      <c r="I121" s="18"/>
    </row>
    <row r="122" spans="1:9" ht="12">
      <c r="A122" s="17"/>
      <c r="B122" s="6"/>
      <c r="C122" s="6"/>
      <c r="D122" s="6"/>
      <c r="E122" s="6"/>
      <c r="G122" s="6"/>
      <c r="H122" s="6"/>
      <c r="I122" s="18"/>
    </row>
    <row r="123" spans="1:9" ht="12">
      <c r="A123" s="17"/>
      <c r="B123" s="6"/>
      <c r="C123" s="6"/>
      <c r="D123" s="6"/>
      <c r="E123" s="6"/>
      <c r="G123" s="6"/>
      <c r="H123" s="6"/>
      <c r="I123" s="18"/>
    </row>
    <row r="124" spans="1:9" ht="12">
      <c r="A124" s="17"/>
      <c r="B124" s="6"/>
      <c r="C124" s="6"/>
      <c r="D124" s="6"/>
      <c r="E124" s="6"/>
      <c r="G124" s="6"/>
      <c r="H124" s="6"/>
      <c r="I124" s="18"/>
    </row>
    <row r="125" spans="1:9" ht="12">
      <c r="A125" s="17"/>
      <c r="B125" s="6"/>
      <c r="C125" s="6"/>
      <c r="D125" s="6"/>
      <c r="E125" s="6"/>
      <c r="G125" s="6"/>
      <c r="H125" s="6"/>
      <c r="I125" s="18"/>
    </row>
    <row r="126" spans="1:9" ht="12">
      <c r="A126" s="17"/>
      <c r="B126" s="6"/>
      <c r="C126" s="6"/>
      <c r="D126" s="6"/>
      <c r="E126" s="6"/>
      <c r="G126" s="6"/>
      <c r="H126" s="6"/>
      <c r="I126" s="18"/>
    </row>
    <row r="127" spans="1:9" ht="12">
      <c r="A127" s="17"/>
      <c r="B127" s="6"/>
      <c r="C127" s="6"/>
      <c r="D127" s="6"/>
      <c r="E127" s="6"/>
      <c r="G127" s="6"/>
      <c r="H127" s="6"/>
      <c r="I127" s="18"/>
    </row>
    <row r="128" spans="1:9" ht="12">
      <c r="A128" s="17"/>
      <c r="B128" s="6"/>
      <c r="C128" s="6"/>
      <c r="D128" s="6"/>
      <c r="E128" s="6"/>
      <c r="G128" s="6"/>
      <c r="H128" s="6"/>
      <c r="I128" s="18"/>
    </row>
    <row r="129" spans="1:9" ht="12">
      <c r="A129" s="17"/>
      <c r="B129" s="6"/>
      <c r="C129" s="6"/>
      <c r="D129" s="6"/>
      <c r="E129" s="6"/>
      <c r="G129" s="6"/>
      <c r="H129" s="6"/>
      <c r="I129" s="18"/>
    </row>
    <row r="130" spans="1:9" ht="12">
      <c r="A130" s="17"/>
      <c r="B130" s="6"/>
      <c r="C130" s="6"/>
      <c r="D130" s="6"/>
      <c r="E130" s="6"/>
      <c r="G130" s="6"/>
      <c r="H130" s="6"/>
      <c r="I130" s="18"/>
    </row>
    <row r="131" spans="1:9" ht="12">
      <c r="A131" s="17"/>
      <c r="B131" s="6"/>
      <c r="C131" s="6"/>
      <c r="D131" s="6"/>
      <c r="E131" s="6"/>
      <c r="G131" s="6"/>
      <c r="H131" s="6"/>
      <c r="I131" s="18"/>
    </row>
    <row r="132" spans="1:9" ht="12">
      <c r="A132" s="17"/>
      <c r="B132" s="6"/>
      <c r="C132" s="6"/>
      <c r="D132" s="6"/>
      <c r="E132" s="6"/>
      <c r="G132" s="6"/>
      <c r="H132" s="6"/>
      <c r="I132" s="18"/>
    </row>
    <row r="133" spans="1:9" ht="12">
      <c r="A133" s="17"/>
      <c r="B133" s="6"/>
      <c r="C133" s="6"/>
      <c r="D133" s="6"/>
      <c r="E133" s="6"/>
      <c r="G133" s="6"/>
      <c r="H133" s="6"/>
      <c r="I133" s="18"/>
    </row>
    <row r="134" spans="1:9" ht="12">
      <c r="A134" s="17"/>
      <c r="B134" s="6"/>
      <c r="C134" s="6"/>
      <c r="D134" s="6"/>
      <c r="E134" s="6"/>
      <c r="G134" s="6"/>
      <c r="H134" s="6"/>
      <c r="I134" s="18"/>
    </row>
    <row r="135" spans="1:9" ht="12">
      <c r="A135" s="17"/>
      <c r="B135" s="6"/>
      <c r="C135" s="6"/>
      <c r="D135" s="6"/>
      <c r="E135" s="6"/>
      <c r="G135" s="6"/>
      <c r="H135" s="6"/>
      <c r="I135" s="18"/>
    </row>
    <row r="136" spans="1:9" ht="12">
      <c r="A136" s="17"/>
      <c r="B136" s="6"/>
      <c r="C136" s="6"/>
      <c r="D136" s="6"/>
      <c r="E136" s="6"/>
      <c r="G136" s="6"/>
      <c r="H136" s="6"/>
      <c r="I136" s="18"/>
    </row>
    <row r="137" spans="1:9" ht="12">
      <c r="A137" s="17"/>
      <c r="B137" s="6"/>
      <c r="C137" s="6"/>
      <c r="D137" s="6"/>
      <c r="E137" s="6"/>
      <c r="G137" s="6"/>
      <c r="H137" s="6"/>
      <c r="I137" s="18"/>
    </row>
    <row r="138" spans="1:9" ht="12">
      <c r="A138" s="17"/>
      <c r="B138" s="6"/>
      <c r="C138" s="6"/>
      <c r="D138" s="6"/>
      <c r="E138" s="6"/>
      <c r="G138" s="6"/>
      <c r="H138" s="6"/>
      <c r="I138" s="18"/>
    </row>
    <row r="139" spans="1:9" ht="12">
      <c r="A139" s="17"/>
      <c r="B139" s="6"/>
      <c r="C139" s="6"/>
      <c r="D139" s="6"/>
      <c r="E139" s="6"/>
      <c r="G139" s="6"/>
      <c r="H139" s="6"/>
      <c r="I139" s="18"/>
    </row>
    <row r="140" spans="1:9" ht="12">
      <c r="A140" s="17"/>
      <c r="B140" s="6"/>
      <c r="C140" s="6"/>
      <c r="D140" s="6"/>
      <c r="E140" s="6"/>
      <c r="G140" s="6"/>
      <c r="H140" s="6"/>
      <c r="I140" s="18"/>
    </row>
    <row r="141" spans="1:9" ht="12">
      <c r="A141" s="17"/>
      <c r="B141" s="6"/>
      <c r="C141" s="6"/>
      <c r="D141" s="6"/>
      <c r="E141" s="6"/>
      <c r="G141" s="6"/>
      <c r="H141" s="6"/>
      <c r="I141" s="18"/>
    </row>
    <row r="142" spans="1:9" ht="12">
      <c r="A142" s="17"/>
      <c r="B142" s="6"/>
      <c r="C142" s="6"/>
      <c r="D142" s="6"/>
      <c r="E142" s="6"/>
      <c r="G142" s="6"/>
      <c r="H142" s="6"/>
      <c r="I142" s="18"/>
    </row>
    <row r="143" spans="1:9" ht="12">
      <c r="A143" s="17"/>
      <c r="B143" s="6"/>
      <c r="C143" s="6"/>
      <c r="D143" s="6"/>
      <c r="E143" s="6"/>
      <c r="G143" s="6"/>
      <c r="H143" s="6"/>
      <c r="I143" s="18"/>
    </row>
    <row r="144" spans="1:9" ht="12">
      <c r="A144" s="17"/>
      <c r="B144" s="6"/>
      <c r="C144" s="6"/>
      <c r="D144" s="6"/>
      <c r="E144" s="6"/>
      <c r="G144" s="6"/>
      <c r="H144" s="6"/>
      <c r="I144" s="18"/>
    </row>
    <row r="145" spans="1:9" ht="12">
      <c r="A145" s="17"/>
      <c r="B145" s="6"/>
      <c r="C145" s="6"/>
      <c r="D145" s="6"/>
      <c r="E145" s="6"/>
      <c r="G145" s="6"/>
      <c r="H145" s="6"/>
      <c r="I145" s="18"/>
    </row>
    <row r="146" spans="1:9" ht="12">
      <c r="A146" s="17"/>
      <c r="B146" s="6"/>
      <c r="C146" s="6"/>
      <c r="D146" s="6"/>
      <c r="E146" s="6"/>
      <c r="G146" s="6"/>
      <c r="H146" s="6"/>
      <c r="I146" s="18"/>
    </row>
    <row r="147" spans="1:9" ht="12">
      <c r="A147" s="17"/>
      <c r="B147" s="6"/>
      <c r="C147" s="6"/>
      <c r="D147" s="6"/>
      <c r="E147" s="6"/>
      <c r="G147" s="6"/>
      <c r="H147" s="6"/>
      <c r="I147" s="18"/>
    </row>
    <row r="148" spans="1:9" ht="12">
      <c r="A148" s="17"/>
      <c r="B148" s="6"/>
      <c r="C148" s="6"/>
      <c r="D148" s="6"/>
      <c r="E148" s="6"/>
      <c r="G148" s="6"/>
      <c r="H148" s="6"/>
      <c r="I148" s="18"/>
    </row>
    <row r="149" spans="1:9" ht="12">
      <c r="A149" s="17"/>
      <c r="B149" s="6"/>
      <c r="C149" s="6"/>
      <c r="D149" s="6"/>
      <c r="E149" s="6"/>
      <c r="G149" s="6"/>
      <c r="H149" s="6"/>
      <c r="I149" s="18"/>
    </row>
    <row r="150" spans="1:9" ht="12">
      <c r="A150" s="17"/>
      <c r="B150" s="6"/>
      <c r="C150" s="6"/>
      <c r="D150" s="6"/>
      <c r="E150" s="6"/>
      <c r="G150" s="6"/>
      <c r="H150" s="6"/>
      <c r="I150" s="18"/>
    </row>
    <row r="151" spans="1:9" ht="12">
      <c r="A151" s="17"/>
      <c r="B151" s="6"/>
      <c r="C151" s="6"/>
      <c r="D151" s="6"/>
      <c r="E151" s="6"/>
      <c r="G151" s="6"/>
      <c r="H151" s="6"/>
      <c r="I151" s="18"/>
    </row>
    <row r="152" spans="1:9" ht="12">
      <c r="A152" s="17"/>
      <c r="B152" s="6"/>
      <c r="C152" s="6"/>
      <c r="D152" s="6"/>
      <c r="E152" s="6"/>
      <c r="G152" s="6"/>
      <c r="H152" s="6"/>
      <c r="I152" s="18"/>
    </row>
    <row r="153" spans="1:9" ht="12">
      <c r="A153" s="17"/>
      <c r="B153" s="6"/>
      <c r="C153" s="6"/>
      <c r="D153" s="6"/>
      <c r="E153" s="6"/>
      <c r="G153" s="6"/>
      <c r="H153" s="6"/>
      <c r="I153" s="18"/>
    </row>
    <row r="154" spans="1:9" ht="12">
      <c r="A154" s="17"/>
      <c r="B154" s="6"/>
      <c r="C154" s="6"/>
      <c r="D154" s="6"/>
      <c r="E154" s="6"/>
      <c r="G154" s="6"/>
      <c r="H154" s="6"/>
      <c r="I154" s="18"/>
    </row>
    <row r="155" spans="1:9" ht="12">
      <c r="A155" s="17"/>
      <c r="B155" s="6"/>
      <c r="C155" s="6"/>
      <c r="D155" s="6"/>
      <c r="E155" s="6"/>
      <c r="G155" s="6"/>
      <c r="H155" s="6"/>
      <c r="I155" s="18"/>
    </row>
    <row r="156" spans="1:9" ht="12">
      <c r="A156" s="17"/>
      <c r="B156" s="6"/>
      <c r="C156" s="6"/>
      <c r="D156" s="6"/>
      <c r="E156" s="6"/>
      <c r="G156" s="6"/>
      <c r="H156" s="6"/>
      <c r="I156" s="18"/>
    </row>
    <row r="157" spans="1:9" ht="12">
      <c r="A157" s="17"/>
      <c r="B157" s="6"/>
      <c r="C157" s="6"/>
      <c r="D157" s="6"/>
      <c r="E157" s="6"/>
      <c r="G157" s="6"/>
      <c r="H157" s="6"/>
      <c r="I157" s="18"/>
    </row>
    <row r="158" spans="1:9" ht="12">
      <c r="A158" s="17"/>
      <c r="B158" s="6"/>
      <c r="C158" s="6"/>
      <c r="D158" s="6"/>
      <c r="E158" s="6"/>
      <c r="G158" s="6"/>
      <c r="H158" s="6"/>
      <c r="I158" s="18"/>
    </row>
    <row r="159" spans="1:9" ht="12">
      <c r="A159" s="17"/>
      <c r="B159" s="6"/>
      <c r="C159" s="6"/>
      <c r="D159" s="6"/>
      <c r="E159" s="6"/>
      <c r="G159" s="6"/>
      <c r="H159" s="6"/>
      <c r="I159" s="18"/>
    </row>
    <row r="160" spans="1:9" ht="12">
      <c r="A160" s="17"/>
      <c r="B160" s="6"/>
      <c r="C160" s="6"/>
      <c r="D160" s="6"/>
      <c r="E160" s="6"/>
      <c r="G160" s="6"/>
      <c r="H160" s="6"/>
      <c r="I160" s="18"/>
    </row>
    <row r="161" spans="1:9" ht="12">
      <c r="A161" s="17"/>
      <c r="B161" s="6"/>
      <c r="C161" s="6"/>
      <c r="D161" s="6"/>
      <c r="E161" s="6"/>
      <c r="G161" s="6"/>
      <c r="H161" s="6"/>
      <c r="I161" s="18"/>
    </row>
    <row r="162" spans="1:9" ht="12">
      <c r="A162" s="17"/>
      <c r="B162" s="6"/>
      <c r="C162" s="6"/>
      <c r="D162" s="6"/>
      <c r="E162" s="6"/>
      <c r="G162" s="6"/>
      <c r="H162" s="6"/>
      <c r="I162" s="18"/>
    </row>
    <row r="163" spans="1:9" ht="12">
      <c r="A163" s="17"/>
      <c r="B163" s="6"/>
      <c r="C163" s="6"/>
      <c r="D163" s="6"/>
      <c r="E163" s="6"/>
      <c r="G163" s="6"/>
      <c r="H163" s="6"/>
      <c r="I163" s="18"/>
    </row>
    <row r="164" spans="1:9" ht="12">
      <c r="A164" s="17"/>
      <c r="B164" s="6"/>
      <c r="C164" s="6"/>
      <c r="D164" s="6"/>
      <c r="E164" s="6"/>
      <c r="G164" s="6"/>
      <c r="H164" s="6"/>
      <c r="I164" s="18"/>
    </row>
    <row r="165" spans="1:9" ht="12">
      <c r="A165" s="17"/>
      <c r="B165" s="6"/>
      <c r="C165" s="6"/>
      <c r="D165" s="6"/>
      <c r="E165" s="6"/>
      <c r="G165" s="6"/>
      <c r="H165" s="6"/>
      <c r="I165" s="18"/>
    </row>
    <row r="166" spans="1:9" ht="12">
      <c r="A166" s="17"/>
      <c r="B166" s="6"/>
      <c r="C166" s="6"/>
      <c r="D166" s="6"/>
      <c r="E166" s="6"/>
      <c r="G166" s="6"/>
      <c r="H166" s="6"/>
      <c r="I166" s="18"/>
    </row>
    <row r="167" spans="1:9" ht="12">
      <c r="A167" s="17"/>
      <c r="B167" s="6"/>
      <c r="C167" s="6"/>
      <c r="D167" s="6"/>
      <c r="E167" s="6"/>
      <c r="G167" s="6"/>
      <c r="H167" s="6"/>
      <c r="I167" s="18"/>
    </row>
    <row r="168" spans="1:9" ht="12">
      <c r="A168" s="17"/>
      <c r="B168" s="6"/>
      <c r="C168" s="6"/>
      <c r="D168" s="6"/>
      <c r="E168" s="6"/>
      <c r="G168" s="6"/>
      <c r="H168" s="6"/>
      <c r="I168" s="18"/>
    </row>
    <row r="169" spans="1:9" ht="12">
      <c r="A169" s="17"/>
      <c r="B169" s="6"/>
      <c r="C169" s="6"/>
      <c r="D169" s="6"/>
      <c r="E169" s="6"/>
      <c r="G169" s="6"/>
      <c r="H169" s="6"/>
      <c r="I169" s="18"/>
    </row>
    <row r="170" spans="1:9" ht="12">
      <c r="A170" s="17"/>
      <c r="B170" s="6"/>
      <c r="C170" s="6"/>
      <c r="D170" s="6"/>
      <c r="E170" s="6"/>
      <c r="G170" s="6"/>
      <c r="H170" s="6"/>
      <c r="I170" s="18"/>
    </row>
    <row r="171" spans="1:9" ht="12">
      <c r="A171" s="17"/>
      <c r="B171" s="6"/>
      <c r="C171" s="6"/>
      <c r="D171" s="6"/>
      <c r="E171" s="6"/>
      <c r="G171" s="6"/>
      <c r="H171" s="6"/>
      <c r="I171" s="18"/>
    </row>
    <row r="172" spans="1:9" ht="12">
      <c r="A172" s="17"/>
      <c r="B172" s="6"/>
      <c r="C172" s="6"/>
      <c r="D172" s="6"/>
      <c r="E172" s="6"/>
      <c r="G172" s="6"/>
      <c r="H172" s="6"/>
      <c r="I172" s="18"/>
    </row>
    <row r="173" spans="1:9" ht="12">
      <c r="A173" s="17"/>
      <c r="B173" s="6"/>
      <c r="C173" s="6"/>
      <c r="D173" s="6"/>
      <c r="E173" s="6"/>
      <c r="G173" s="6"/>
      <c r="H173" s="6"/>
      <c r="I173" s="18"/>
    </row>
    <row r="174" spans="1:9" ht="12">
      <c r="A174" s="17"/>
      <c r="B174" s="6"/>
      <c r="C174" s="6"/>
      <c r="D174" s="6"/>
      <c r="E174" s="6"/>
      <c r="G174" s="6"/>
      <c r="H174" s="6"/>
      <c r="I174" s="18"/>
    </row>
    <row r="175" spans="1:9" ht="12">
      <c r="A175" s="17"/>
      <c r="B175" s="6"/>
      <c r="C175" s="6"/>
      <c r="D175" s="6"/>
      <c r="E175" s="6"/>
      <c r="G175" s="6"/>
      <c r="H175" s="6"/>
      <c r="I175" s="18"/>
    </row>
    <row r="176" spans="1:9" ht="12">
      <c r="A176" s="17"/>
      <c r="B176" s="6"/>
      <c r="C176" s="6"/>
      <c r="D176" s="6"/>
      <c r="E176" s="6"/>
      <c r="G176" s="6"/>
      <c r="H176" s="6"/>
      <c r="I176" s="18"/>
    </row>
    <row r="177" spans="1:9" ht="12">
      <c r="A177" s="17"/>
      <c r="B177" s="6"/>
      <c r="C177" s="6"/>
      <c r="D177" s="6"/>
      <c r="E177" s="6"/>
      <c r="G177" s="6"/>
      <c r="H177" s="6"/>
      <c r="I177" s="18"/>
    </row>
    <row r="178" spans="1:9" ht="12">
      <c r="A178" s="17"/>
      <c r="B178" s="6"/>
      <c r="C178" s="6"/>
      <c r="D178" s="6"/>
      <c r="E178" s="6"/>
      <c r="G178" s="6"/>
      <c r="H178" s="6"/>
      <c r="I178" s="18"/>
    </row>
    <row r="179" spans="1:9" ht="12">
      <c r="A179" s="17"/>
      <c r="B179" s="6"/>
      <c r="C179" s="6"/>
      <c r="D179" s="6"/>
      <c r="E179" s="6"/>
      <c r="G179" s="6"/>
      <c r="H179" s="6"/>
      <c r="I179" s="18"/>
    </row>
    <row r="180" spans="1:9" ht="12">
      <c r="A180" s="17"/>
      <c r="B180" s="6"/>
      <c r="C180" s="6"/>
      <c r="D180" s="6"/>
      <c r="E180" s="6"/>
      <c r="G180" s="6"/>
      <c r="H180" s="6"/>
      <c r="I180" s="18"/>
    </row>
    <row r="181" spans="1:9" ht="12">
      <c r="A181" s="17"/>
      <c r="B181" s="6"/>
      <c r="C181" s="6"/>
      <c r="D181" s="6"/>
      <c r="E181" s="6"/>
      <c r="G181" s="6"/>
      <c r="H181" s="6"/>
      <c r="I181" s="18"/>
    </row>
    <row r="182" spans="1:9" ht="12">
      <c r="A182" s="17"/>
      <c r="B182" s="6"/>
      <c r="C182" s="6"/>
      <c r="D182" s="6"/>
      <c r="E182" s="6"/>
      <c r="G182" s="6"/>
      <c r="H182" s="6"/>
      <c r="I182" s="18"/>
    </row>
    <row r="183" spans="1:9" ht="12">
      <c r="A183" s="17"/>
      <c r="B183" s="6"/>
      <c r="C183" s="6"/>
      <c r="D183" s="6"/>
      <c r="E183" s="6"/>
      <c r="G183" s="6"/>
      <c r="H183" s="6"/>
      <c r="I183" s="18"/>
    </row>
    <row r="184" spans="1:9" ht="12">
      <c r="A184" s="17"/>
      <c r="B184" s="6"/>
      <c r="C184" s="6"/>
      <c r="D184" s="6"/>
      <c r="E184" s="6"/>
      <c r="G184" s="6"/>
      <c r="H184" s="6"/>
      <c r="I184" s="18"/>
    </row>
    <row r="185" spans="1:9" ht="12">
      <c r="A185" s="17"/>
      <c r="B185" s="6"/>
      <c r="C185" s="6"/>
      <c r="D185" s="6"/>
      <c r="E185" s="6"/>
      <c r="G185" s="6"/>
      <c r="H185" s="6"/>
      <c r="I185" s="18"/>
    </row>
    <row r="186" spans="1:9" ht="12">
      <c r="A186" s="17"/>
      <c r="B186" s="6"/>
      <c r="C186" s="6"/>
      <c r="D186" s="6"/>
      <c r="E186" s="6"/>
      <c r="G186" s="6"/>
      <c r="H186" s="6"/>
      <c r="I186" s="18"/>
    </row>
    <row r="187" spans="1:9" ht="12">
      <c r="A187" s="17"/>
      <c r="B187" s="6"/>
      <c r="C187" s="6"/>
      <c r="D187" s="6"/>
      <c r="E187" s="6"/>
      <c r="G187" s="6"/>
      <c r="H187" s="6"/>
      <c r="I187" s="18"/>
    </row>
    <row r="188" spans="1:9" ht="12">
      <c r="A188" s="17"/>
      <c r="B188" s="6"/>
      <c r="C188" s="6"/>
      <c r="D188" s="6"/>
      <c r="E188" s="6"/>
      <c r="G188" s="6"/>
      <c r="H188" s="6"/>
      <c r="I188" s="18"/>
    </row>
    <row r="189" spans="1:9" ht="12">
      <c r="A189" s="17"/>
      <c r="B189" s="6"/>
      <c r="C189" s="6"/>
      <c r="D189" s="6"/>
      <c r="E189" s="6"/>
      <c r="G189" s="6"/>
      <c r="H189" s="6"/>
      <c r="I189" s="18"/>
    </row>
    <row r="190" spans="1:9" ht="12">
      <c r="A190" s="17"/>
      <c r="B190" s="6"/>
      <c r="C190" s="6"/>
      <c r="D190" s="6"/>
      <c r="E190" s="6"/>
      <c r="G190" s="6"/>
      <c r="H190" s="6"/>
      <c r="I190" s="18"/>
    </row>
    <row r="191" spans="1:9" ht="12">
      <c r="A191" s="17"/>
      <c r="B191" s="6"/>
      <c r="C191" s="6"/>
      <c r="D191" s="6"/>
      <c r="E191" s="6"/>
      <c r="G191" s="6"/>
      <c r="H191" s="6"/>
      <c r="I191" s="18"/>
    </row>
    <row r="192" spans="1:9" ht="12">
      <c r="A192" s="17"/>
      <c r="B192" s="6"/>
      <c r="C192" s="6"/>
      <c r="D192" s="6"/>
      <c r="E192" s="6"/>
      <c r="G192" s="6"/>
      <c r="H192" s="6"/>
      <c r="I192" s="18"/>
    </row>
    <row r="193" spans="1:9" ht="12">
      <c r="A193" s="17"/>
      <c r="B193" s="6"/>
      <c r="C193" s="6"/>
      <c r="D193" s="6"/>
      <c r="E193" s="6"/>
      <c r="G193" s="6"/>
      <c r="H193" s="6"/>
      <c r="I193" s="18"/>
    </row>
    <row r="194" spans="1:9" ht="12">
      <c r="A194" s="17"/>
      <c r="B194" s="6"/>
      <c r="C194" s="6"/>
      <c r="D194" s="6"/>
      <c r="E194" s="6"/>
      <c r="G194" s="6"/>
      <c r="H194" s="6"/>
      <c r="I194" s="18"/>
    </row>
    <row r="195" spans="1:9" ht="12">
      <c r="A195" s="17"/>
      <c r="B195" s="6"/>
      <c r="C195" s="6"/>
      <c r="D195" s="6"/>
      <c r="E195" s="6"/>
      <c r="G195" s="6"/>
      <c r="H195" s="6"/>
      <c r="I195" s="18"/>
    </row>
    <row r="196" spans="1:9" ht="12">
      <c r="A196" s="17"/>
      <c r="B196" s="6"/>
      <c r="C196" s="6"/>
      <c r="D196" s="6"/>
      <c r="E196" s="6"/>
      <c r="G196" s="6"/>
      <c r="H196" s="6"/>
      <c r="I196" s="18"/>
    </row>
    <row r="197" spans="1:9" ht="12">
      <c r="A197" s="17"/>
      <c r="B197" s="6"/>
      <c r="C197" s="6"/>
      <c r="D197" s="6"/>
      <c r="E197" s="6"/>
      <c r="G197" s="6"/>
      <c r="H197" s="6"/>
      <c r="I197" s="18"/>
    </row>
    <row r="198" spans="1:9" ht="12">
      <c r="A198" s="17"/>
      <c r="B198" s="6"/>
      <c r="C198" s="6"/>
      <c r="D198" s="6"/>
      <c r="E198" s="6"/>
      <c r="G198" s="6"/>
      <c r="H198" s="6"/>
      <c r="I198" s="18"/>
    </row>
    <row r="199" spans="1:9" ht="12">
      <c r="A199" s="17"/>
      <c r="B199" s="6"/>
      <c r="C199" s="6"/>
      <c r="D199" s="6"/>
      <c r="E199" s="6"/>
      <c r="G199" s="6"/>
      <c r="H199" s="6"/>
      <c r="I199" s="18"/>
    </row>
    <row r="200" spans="1:9" ht="12">
      <c r="A200" s="17"/>
      <c r="B200" s="6"/>
      <c r="C200" s="6"/>
      <c r="D200" s="6"/>
      <c r="E200" s="6"/>
      <c r="G200" s="6"/>
      <c r="H200" s="6"/>
      <c r="I200" s="18"/>
    </row>
    <row r="201" spans="1:9" ht="12">
      <c r="A201" s="17"/>
      <c r="B201" s="6"/>
      <c r="C201" s="6"/>
      <c r="D201" s="6"/>
      <c r="E201" s="6"/>
      <c r="G201" s="6"/>
      <c r="H201" s="6"/>
      <c r="I201" s="18"/>
    </row>
    <row r="202" spans="1:9" ht="12">
      <c r="A202" s="17"/>
      <c r="B202" s="6"/>
      <c r="C202" s="6"/>
      <c r="D202" s="6"/>
      <c r="E202" s="6"/>
      <c r="G202" s="6"/>
      <c r="H202" s="6"/>
      <c r="I202" s="18"/>
    </row>
    <row r="203" spans="1:9" ht="12">
      <c r="A203" s="17"/>
      <c r="B203" s="6"/>
      <c r="C203" s="6"/>
      <c r="D203" s="6"/>
      <c r="E203" s="6"/>
      <c r="G203" s="6"/>
      <c r="H203" s="6"/>
      <c r="I203" s="18"/>
    </row>
    <row r="204" spans="1:9" ht="12">
      <c r="A204" s="17"/>
      <c r="B204" s="6"/>
      <c r="C204" s="6"/>
      <c r="D204" s="6"/>
      <c r="E204" s="6"/>
      <c r="G204" s="6"/>
      <c r="H204" s="6"/>
      <c r="I204" s="18"/>
    </row>
    <row r="205" spans="1:9" ht="12">
      <c r="A205" s="17"/>
      <c r="B205" s="6"/>
      <c r="C205" s="6"/>
      <c r="D205" s="6"/>
      <c r="E205" s="6"/>
      <c r="G205" s="6"/>
      <c r="H205" s="6"/>
      <c r="I205" s="18"/>
    </row>
    <row r="206" spans="1:9" ht="12">
      <c r="A206" s="17"/>
      <c r="B206" s="6"/>
      <c r="C206" s="6"/>
      <c r="D206" s="6"/>
      <c r="E206" s="6"/>
      <c r="G206" s="6"/>
      <c r="H206" s="6"/>
      <c r="I206" s="18"/>
    </row>
    <row r="207" spans="1:14" ht="12">
      <c r="A207" s="17"/>
      <c r="B207" s="6"/>
      <c r="C207" s="6"/>
      <c r="D207" s="6"/>
      <c r="E207" s="6"/>
      <c r="F207" s="6"/>
      <c r="G207" s="6"/>
      <c r="H207" s="6"/>
      <c r="I207" s="18"/>
      <c r="J207" s="18"/>
      <c r="K207" s="6"/>
      <c r="L207" s="6"/>
      <c r="M207" s="6"/>
      <c r="N207" s="6"/>
    </row>
    <row r="208" spans="1:14" ht="12">
      <c r="A208" s="17"/>
      <c r="B208" s="6"/>
      <c r="C208" s="6"/>
      <c r="D208" s="6"/>
      <c r="E208" s="6"/>
      <c r="F208" s="6"/>
      <c r="G208" s="6"/>
      <c r="H208" s="6"/>
      <c r="I208" s="18"/>
      <c r="J208" s="18"/>
      <c r="K208" s="6"/>
      <c r="L208" s="6"/>
      <c r="M208" s="6"/>
      <c r="N208" s="6"/>
    </row>
    <row r="209" spans="1:14" ht="12">
      <c r="A209" s="17"/>
      <c r="B209" s="6"/>
      <c r="C209" s="6"/>
      <c r="D209" s="6"/>
      <c r="E209" s="6"/>
      <c r="F209" s="6"/>
      <c r="G209" s="6"/>
      <c r="H209" s="6"/>
      <c r="I209" s="18"/>
      <c r="J209" s="18"/>
      <c r="K209" s="6"/>
      <c r="L209" s="6"/>
      <c r="M209" s="6"/>
      <c r="N209" s="6"/>
    </row>
    <row r="210" spans="1:14" ht="12">
      <c r="A210" s="17"/>
      <c r="B210" s="6"/>
      <c r="C210" s="6"/>
      <c r="D210" s="6"/>
      <c r="E210" s="6"/>
      <c r="F210" s="6"/>
      <c r="G210" s="6"/>
      <c r="H210" s="6"/>
      <c r="I210" s="18"/>
      <c r="J210" s="18"/>
      <c r="K210" s="6"/>
      <c r="L210" s="6"/>
      <c r="M210" s="6"/>
      <c r="N210" s="6"/>
    </row>
    <row r="211" spans="1:14" ht="12">
      <c r="A211" s="17"/>
      <c r="B211" s="6"/>
      <c r="C211" s="6"/>
      <c r="D211" s="6"/>
      <c r="E211" s="6"/>
      <c r="F211" s="6"/>
      <c r="G211" s="6"/>
      <c r="H211" s="6"/>
      <c r="I211" s="18"/>
      <c r="J211" s="18"/>
      <c r="K211" s="6"/>
      <c r="L211" s="6"/>
      <c r="M211" s="6"/>
      <c r="N211" s="6"/>
    </row>
    <row r="212" spans="1:14" ht="12">
      <c r="A212" s="17"/>
      <c r="B212" s="6"/>
      <c r="C212" s="6"/>
      <c r="D212" s="6"/>
      <c r="E212" s="6"/>
      <c r="F212" s="6"/>
      <c r="G212" s="6"/>
      <c r="H212" s="6"/>
      <c r="I212" s="18"/>
      <c r="J212" s="18"/>
      <c r="K212" s="6"/>
      <c r="L212" s="6"/>
      <c r="M212" s="6"/>
      <c r="N212" s="6"/>
    </row>
    <row r="213" spans="1:14" ht="12">
      <c r="A213" s="17"/>
      <c r="B213" s="6"/>
      <c r="C213" s="6"/>
      <c r="D213" s="6"/>
      <c r="E213" s="6"/>
      <c r="F213" s="6"/>
      <c r="G213" s="6"/>
      <c r="H213" s="6"/>
      <c r="I213" s="18"/>
      <c r="J213" s="18"/>
      <c r="K213" s="6"/>
      <c r="L213" s="6"/>
      <c r="M213" s="6"/>
      <c r="N213" s="6"/>
    </row>
    <row r="214" spans="1:14" ht="12">
      <c r="A214" s="17"/>
      <c r="B214" s="6"/>
      <c r="C214" s="6"/>
      <c r="D214" s="6"/>
      <c r="E214" s="6"/>
      <c r="F214" s="6"/>
      <c r="G214" s="6"/>
      <c r="H214" s="6"/>
      <c r="I214" s="18"/>
      <c r="J214" s="18"/>
      <c r="K214" s="6"/>
      <c r="L214" s="6"/>
      <c r="M214" s="6"/>
      <c r="N214" s="6"/>
    </row>
    <row r="215" spans="1:14" ht="12">
      <c r="A215" s="17"/>
      <c r="B215" s="6"/>
      <c r="C215" s="6"/>
      <c r="D215" s="6"/>
      <c r="E215" s="6"/>
      <c r="F215" s="6"/>
      <c r="G215" s="6"/>
      <c r="H215" s="6"/>
      <c r="I215" s="18"/>
      <c r="J215" s="18"/>
      <c r="K215" s="6"/>
      <c r="L215" s="6"/>
      <c r="M215" s="6"/>
      <c r="N215" s="6"/>
    </row>
    <row r="216" spans="1:14" ht="12">
      <c r="A216" s="17"/>
      <c r="B216" s="6"/>
      <c r="C216" s="6"/>
      <c r="D216" s="6"/>
      <c r="E216" s="6"/>
      <c r="F216" s="6"/>
      <c r="G216" s="6"/>
      <c r="H216" s="6"/>
      <c r="I216" s="18"/>
      <c r="J216" s="18"/>
      <c r="K216" s="6"/>
      <c r="L216" s="6"/>
      <c r="M216" s="6"/>
      <c r="N216" s="6"/>
    </row>
    <row r="217" spans="1:14" ht="12">
      <c r="A217" s="17"/>
      <c r="B217" s="6"/>
      <c r="C217" s="6"/>
      <c r="D217" s="6"/>
      <c r="E217" s="6"/>
      <c r="F217" s="6"/>
      <c r="G217" s="6"/>
      <c r="H217" s="6"/>
      <c r="I217" s="18"/>
      <c r="J217" s="18"/>
      <c r="K217" s="6"/>
      <c r="L217" s="6"/>
      <c r="M217" s="6"/>
      <c r="N217" s="6"/>
    </row>
    <row r="218" spans="1:14" ht="12">
      <c r="A218" s="17"/>
      <c r="B218" s="6"/>
      <c r="C218" s="6"/>
      <c r="D218" s="6"/>
      <c r="E218" s="6"/>
      <c r="F218" s="6"/>
      <c r="G218" s="6"/>
      <c r="H218" s="6"/>
      <c r="I218" s="18"/>
      <c r="J218" s="18"/>
      <c r="K218" s="6"/>
      <c r="L218" s="6"/>
      <c r="M218" s="6"/>
      <c r="N218" s="6"/>
    </row>
    <row r="219" spans="1:14" ht="12">
      <c r="A219" s="17"/>
      <c r="B219" s="6"/>
      <c r="C219" s="6"/>
      <c r="D219" s="6"/>
      <c r="E219" s="6"/>
      <c r="F219" s="6"/>
      <c r="G219" s="6"/>
      <c r="H219" s="6"/>
      <c r="I219" s="18"/>
      <c r="J219" s="18"/>
      <c r="K219" s="6"/>
      <c r="L219" s="6"/>
      <c r="M219" s="6"/>
      <c r="N219" s="6"/>
    </row>
    <row r="220" spans="1:14" ht="12">
      <c r="A220" s="17"/>
      <c r="B220" s="6"/>
      <c r="C220" s="6"/>
      <c r="D220" s="6"/>
      <c r="E220" s="6"/>
      <c r="F220" s="6"/>
      <c r="G220" s="6"/>
      <c r="H220" s="6"/>
      <c r="I220" s="18"/>
      <c r="J220" s="18"/>
      <c r="K220" s="6"/>
      <c r="L220" s="6"/>
      <c r="M220" s="6"/>
      <c r="N220" s="6"/>
    </row>
    <row r="221" spans="1:14" ht="12">
      <c r="A221" s="17"/>
      <c r="B221" s="6"/>
      <c r="C221" s="6"/>
      <c r="D221" s="6"/>
      <c r="E221" s="6"/>
      <c r="F221" s="6"/>
      <c r="G221" s="6"/>
      <c r="H221" s="6"/>
      <c r="I221" s="18"/>
      <c r="J221" s="18"/>
      <c r="K221" s="6"/>
      <c r="L221" s="6"/>
      <c r="M221" s="6"/>
      <c r="N221" s="6"/>
    </row>
    <row r="222" spans="1:14" ht="12">
      <c r="A222" s="17"/>
      <c r="B222" s="6"/>
      <c r="C222" s="6"/>
      <c r="D222" s="6"/>
      <c r="E222" s="6"/>
      <c r="F222" s="6"/>
      <c r="G222" s="6"/>
      <c r="H222" s="6"/>
      <c r="I222" s="18"/>
      <c r="J222" s="18"/>
      <c r="K222" s="6"/>
      <c r="L222" s="6"/>
      <c r="M222" s="6"/>
      <c r="N222" s="6"/>
    </row>
    <row r="223" spans="1:14" ht="12">
      <c r="A223" s="17"/>
      <c r="B223" s="6"/>
      <c r="C223" s="6"/>
      <c r="D223" s="6"/>
      <c r="E223" s="6"/>
      <c r="F223" s="6"/>
      <c r="G223" s="6"/>
      <c r="H223" s="6"/>
      <c r="I223" s="18"/>
      <c r="J223" s="18"/>
      <c r="K223" s="6"/>
      <c r="L223" s="6"/>
      <c r="M223" s="6"/>
      <c r="N223" s="6"/>
    </row>
    <row r="224" spans="1:14" ht="12">
      <c r="A224" s="17"/>
      <c r="B224" s="6"/>
      <c r="C224" s="6"/>
      <c r="D224" s="6"/>
      <c r="E224" s="6"/>
      <c r="F224" s="6"/>
      <c r="G224" s="6"/>
      <c r="H224" s="6"/>
      <c r="I224" s="18"/>
      <c r="J224" s="18"/>
      <c r="K224" s="6"/>
      <c r="L224" s="6"/>
      <c r="M224" s="6"/>
      <c r="N224" s="6"/>
    </row>
    <row r="225" spans="1:14" ht="12">
      <c r="A225" s="17"/>
      <c r="B225" s="6"/>
      <c r="C225" s="6"/>
      <c r="D225" s="6"/>
      <c r="E225" s="6"/>
      <c r="F225" s="6"/>
      <c r="G225" s="6"/>
      <c r="H225" s="6"/>
      <c r="I225" s="18"/>
      <c r="J225" s="18"/>
      <c r="K225" s="6"/>
      <c r="L225" s="6"/>
      <c r="M225" s="6"/>
      <c r="N225" s="6"/>
    </row>
    <row r="226" spans="1:14" ht="12">
      <c r="A226" s="17"/>
      <c r="B226" s="6"/>
      <c r="C226" s="6"/>
      <c r="D226" s="6"/>
      <c r="E226" s="6"/>
      <c r="F226" s="6"/>
      <c r="G226" s="6"/>
      <c r="H226" s="6"/>
      <c r="I226" s="18"/>
      <c r="J226" s="18"/>
      <c r="K226" s="6"/>
      <c r="L226" s="6"/>
      <c r="M226" s="6"/>
      <c r="N226" s="6"/>
    </row>
    <row r="227" spans="1:14" ht="12">
      <c r="A227" s="17"/>
      <c r="B227" s="6"/>
      <c r="C227" s="6"/>
      <c r="D227" s="6"/>
      <c r="E227" s="6"/>
      <c r="F227" s="6"/>
      <c r="G227" s="6"/>
      <c r="H227" s="6"/>
      <c r="I227" s="18"/>
      <c r="J227" s="18"/>
      <c r="K227" s="6"/>
      <c r="L227" s="6"/>
      <c r="M227" s="6"/>
      <c r="N227" s="6"/>
    </row>
    <row r="228" spans="1:14" ht="12">
      <c r="A228" s="17"/>
      <c r="B228" s="6"/>
      <c r="C228" s="6"/>
      <c r="D228" s="6"/>
      <c r="E228" s="6"/>
      <c r="F228" s="6"/>
      <c r="G228" s="6"/>
      <c r="H228" s="6"/>
      <c r="I228" s="18"/>
      <c r="J228" s="18"/>
      <c r="K228" s="6"/>
      <c r="L228" s="6"/>
      <c r="M228" s="6"/>
      <c r="N228" s="6"/>
    </row>
    <row r="229" spans="1:14" ht="12">
      <c r="A229" s="17"/>
      <c r="B229" s="6"/>
      <c r="C229" s="6"/>
      <c r="D229" s="6"/>
      <c r="E229" s="6"/>
      <c r="F229" s="6"/>
      <c r="G229" s="6"/>
      <c r="H229" s="6"/>
      <c r="I229" s="18"/>
      <c r="J229" s="18"/>
      <c r="K229" s="6"/>
      <c r="L229" s="6"/>
      <c r="M229" s="6"/>
      <c r="N229" s="6"/>
    </row>
    <row r="230" spans="1:14" ht="12">
      <c r="A230" s="17"/>
      <c r="B230" s="6"/>
      <c r="C230" s="6"/>
      <c r="D230" s="6"/>
      <c r="E230" s="6"/>
      <c r="F230" s="6"/>
      <c r="G230" s="6"/>
      <c r="H230" s="6"/>
      <c r="I230" s="18"/>
      <c r="J230" s="18"/>
      <c r="K230" s="6"/>
      <c r="L230" s="6"/>
      <c r="M230" s="6"/>
      <c r="N230" s="6"/>
    </row>
    <row r="231" spans="1:14" ht="12">
      <c r="A231" s="17"/>
      <c r="B231" s="6"/>
      <c r="C231" s="6"/>
      <c r="D231" s="6"/>
      <c r="E231" s="6"/>
      <c r="F231" s="6"/>
      <c r="G231" s="6"/>
      <c r="H231" s="6"/>
      <c r="I231" s="18"/>
      <c r="J231" s="18"/>
      <c r="K231" s="6"/>
      <c r="L231" s="6"/>
      <c r="M231" s="6"/>
      <c r="N231" s="6"/>
    </row>
    <row r="232" spans="1:14" ht="12">
      <c r="A232" s="17"/>
      <c r="B232" s="6"/>
      <c r="C232" s="6"/>
      <c r="D232" s="6"/>
      <c r="E232" s="6"/>
      <c r="F232" s="6"/>
      <c r="G232" s="6"/>
      <c r="H232" s="6"/>
      <c r="I232" s="18"/>
      <c r="J232" s="18"/>
      <c r="K232" s="6"/>
      <c r="L232" s="6"/>
      <c r="M232" s="6"/>
      <c r="N232" s="6"/>
    </row>
    <row r="233" spans="1:14" ht="12">
      <c r="A233" s="17"/>
      <c r="B233" s="6"/>
      <c r="C233" s="6"/>
      <c r="D233" s="6"/>
      <c r="E233" s="6"/>
      <c r="F233" s="6"/>
      <c r="G233" s="6"/>
      <c r="H233" s="6"/>
      <c r="I233" s="18"/>
      <c r="J233" s="18"/>
      <c r="K233" s="6"/>
      <c r="L233" s="6"/>
      <c r="M233" s="6"/>
      <c r="N233" s="6"/>
    </row>
    <row r="234" spans="1:14" ht="12">
      <c r="A234" s="17"/>
      <c r="B234" s="6"/>
      <c r="C234" s="6"/>
      <c r="D234" s="6"/>
      <c r="E234" s="6"/>
      <c r="F234" s="6"/>
      <c r="G234" s="6"/>
      <c r="H234" s="6"/>
      <c r="I234" s="18"/>
      <c r="J234" s="18"/>
      <c r="K234" s="6"/>
      <c r="L234" s="6"/>
      <c r="M234" s="6"/>
      <c r="N234" s="6"/>
    </row>
    <row r="235" spans="1:14" ht="12">
      <c r="A235" s="17"/>
      <c r="B235" s="6"/>
      <c r="C235" s="6"/>
      <c r="D235" s="6"/>
      <c r="E235" s="6"/>
      <c r="F235" s="6"/>
      <c r="G235" s="6"/>
      <c r="H235" s="6"/>
      <c r="I235" s="18"/>
      <c r="J235" s="18"/>
      <c r="K235" s="6"/>
      <c r="L235" s="6"/>
      <c r="M235" s="6"/>
      <c r="N235" s="6"/>
    </row>
    <row r="236" spans="1:14" ht="12">
      <c r="A236" s="17"/>
      <c r="B236" s="6"/>
      <c r="C236" s="6"/>
      <c r="D236" s="6"/>
      <c r="E236" s="6"/>
      <c r="F236" s="6"/>
      <c r="G236" s="6"/>
      <c r="H236" s="6"/>
      <c r="I236" s="18"/>
      <c r="J236" s="18"/>
      <c r="K236" s="6"/>
      <c r="L236" s="6"/>
      <c r="M236" s="6"/>
      <c r="N236" s="6"/>
    </row>
    <row r="237" spans="1:14" ht="12">
      <c r="A237" s="17"/>
      <c r="B237" s="6"/>
      <c r="C237" s="6"/>
      <c r="D237" s="6"/>
      <c r="E237" s="6"/>
      <c r="F237" s="6"/>
      <c r="G237" s="6"/>
      <c r="H237" s="6"/>
      <c r="I237" s="18"/>
      <c r="J237" s="18"/>
      <c r="K237" s="6"/>
      <c r="L237" s="6"/>
      <c r="M237" s="6"/>
      <c r="N237" s="6"/>
    </row>
    <row r="238" spans="1:14" ht="12">
      <c r="A238" s="17"/>
      <c r="B238" s="6"/>
      <c r="C238" s="6"/>
      <c r="D238" s="6"/>
      <c r="E238" s="6"/>
      <c r="F238" s="6"/>
      <c r="G238" s="6"/>
      <c r="H238" s="6"/>
      <c r="I238" s="18"/>
      <c r="J238" s="18"/>
      <c r="K238" s="6"/>
      <c r="L238" s="6"/>
      <c r="M238" s="6"/>
      <c r="N238" s="6"/>
    </row>
    <row r="239" spans="1:14" ht="12">
      <c r="A239" s="17"/>
      <c r="B239" s="6"/>
      <c r="C239" s="6"/>
      <c r="D239" s="6"/>
      <c r="E239" s="6"/>
      <c r="F239" s="6"/>
      <c r="G239" s="6"/>
      <c r="H239" s="6"/>
      <c r="I239" s="18"/>
      <c r="J239" s="18"/>
      <c r="K239" s="6"/>
      <c r="L239" s="6"/>
      <c r="M239" s="6"/>
      <c r="N239" s="6"/>
    </row>
    <row r="240" spans="1:14" ht="12">
      <c r="A240" s="17"/>
      <c r="B240" s="6"/>
      <c r="C240" s="6"/>
      <c r="D240" s="6"/>
      <c r="E240" s="6"/>
      <c r="F240" s="6"/>
      <c r="G240" s="6"/>
      <c r="H240" s="6"/>
      <c r="I240" s="18"/>
      <c r="J240" s="18"/>
      <c r="K240" s="6"/>
      <c r="L240" s="6"/>
      <c r="M240" s="6"/>
      <c r="N240" s="6"/>
    </row>
    <row r="241" spans="1:14" ht="12">
      <c r="A241" s="17"/>
      <c r="B241" s="6"/>
      <c r="C241" s="6"/>
      <c r="D241" s="6"/>
      <c r="E241" s="6"/>
      <c r="F241" s="6"/>
      <c r="G241" s="6"/>
      <c r="H241" s="6"/>
      <c r="I241" s="18"/>
      <c r="J241" s="18"/>
      <c r="K241" s="6"/>
      <c r="L241" s="6"/>
      <c r="M241" s="6"/>
      <c r="N241" s="6"/>
    </row>
    <row r="242" spans="1:14" ht="12">
      <c r="A242" s="17"/>
      <c r="B242" s="6"/>
      <c r="C242" s="6"/>
      <c r="D242" s="6"/>
      <c r="E242" s="6"/>
      <c r="F242" s="6"/>
      <c r="G242" s="6"/>
      <c r="H242" s="6"/>
      <c r="I242" s="18"/>
      <c r="J242" s="18"/>
      <c r="K242" s="6"/>
      <c r="L242" s="6"/>
      <c r="M242" s="6"/>
      <c r="N242" s="6"/>
    </row>
    <row r="243" spans="1:14" ht="12">
      <c r="A243" s="17"/>
      <c r="B243" s="6"/>
      <c r="C243" s="6"/>
      <c r="D243" s="6"/>
      <c r="E243" s="6"/>
      <c r="F243" s="6"/>
      <c r="G243" s="6"/>
      <c r="H243" s="6"/>
      <c r="I243" s="18"/>
      <c r="J243" s="18"/>
      <c r="K243" s="6"/>
      <c r="L243" s="6"/>
      <c r="M243" s="6"/>
      <c r="N243" s="6"/>
    </row>
    <row r="244" spans="1:14" ht="12">
      <c r="A244" s="17"/>
      <c r="B244" s="6"/>
      <c r="C244" s="6"/>
      <c r="D244" s="6"/>
      <c r="E244" s="6"/>
      <c r="F244" s="6"/>
      <c r="G244" s="6"/>
      <c r="H244" s="6"/>
      <c r="I244" s="18"/>
      <c r="J244" s="18"/>
      <c r="K244" s="6"/>
      <c r="L244" s="6"/>
      <c r="M244" s="6"/>
      <c r="N244" s="6"/>
    </row>
    <row r="245" spans="1:14" ht="12">
      <c r="A245" s="17"/>
      <c r="B245" s="6"/>
      <c r="C245" s="6"/>
      <c r="D245" s="6"/>
      <c r="E245" s="6"/>
      <c r="F245" s="6"/>
      <c r="G245" s="6"/>
      <c r="H245" s="6"/>
      <c r="I245" s="18"/>
      <c r="J245" s="18"/>
      <c r="K245" s="6"/>
      <c r="L245" s="6"/>
      <c r="M245" s="6"/>
      <c r="N245" s="6"/>
    </row>
    <row r="246" spans="1:14" ht="12">
      <c r="A246" s="17"/>
      <c r="B246" s="6"/>
      <c r="C246" s="6"/>
      <c r="D246" s="6"/>
      <c r="E246" s="6"/>
      <c r="F246" s="6"/>
      <c r="G246" s="6"/>
      <c r="H246" s="6"/>
      <c r="I246" s="18"/>
      <c r="J246" s="18"/>
      <c r="K246" s="6"/>
      <c r="L246" s="6"/>
      <c r="M246" s="6"/>
      <c r="N246" s="6"/>
    </row>
    <row r="247" spans="1:14" ht="12">
      <c r="A247" s="17"/>
      <c r="B247" s="6"/>
      <c r="C247" s="6"/>
      <c r="D247" s="6"/>
      <c r="E247" s="6"/>
      <c r="F247" s="6"/>
      <c r="G247" s="6"/>
      <c r="H247" s="6"/>
      <c r="I247" s="18"/>
      <c r="J247" s="18"/>
      <c r="K247" s="6"/>
      <c r="L247" s="6"/>
      <c r="M247" s="6"/>
      <c r="N247" s="6"/>
    </row>
    <row r="248" spans="1:14" ht="12">
      <c r="A248" s="17"/>
      <c r="B248" s="6"/>
      <c r="C248" s="6"/>
      <c r="D248" s="6"/>
      <c r="E248" s="6"/>
      <c r="F248" s="6"/>
      <c r="G248" s="6"/>
      <c r="H248" s="6"/>
      <c r="I248" s="18"/>
      <c r="J248" s="18"/>
      <c r="K248" s="6"/>
      <c r="L248" s="6"/>
      <c r="M248" s="6"/>
      <c r="N248" s="6"/>
    </row>
    <row r="249" spans="1:14" ht="12">
      <c r="A249" s="17"/>
      <c r="B249" s="6"/>
      <c r="C249" s="6"/>
      <c r="D249" s="6"/>
      <c r="E249" s="6"/>
      <c r="F249" s="6"/>
      <c r="G249" s="6"/>
      <c r="H249" s="6"/>
      <c r="I249" s="18"/>
      <c r="J249" s="18"/>
      <c r="K249" s="6"/>
      <c r="L249" s="6"/>
      <c r="M249" s="6"/>
      <c r="N249" s="6"/>
    </row>
    <row r="250" spans="1:14" ht="12">
      <c r="A250" s="17"/>
      <c r="B250" s="6"/>
      <c r="C250" s="6"/>
      <c r="D250" s="6"/>
      <c r="E250" s="6"/>
      <c r="F250" s="6"/>
      <c r="G250" s="6"/>
      <c r="H250" s="6"/>
      <c r="I250" s="18"/>
      <c r="J250" s="18"/>
      <c r="K250" s="6"/>
      <c r="L250" s="6"/>
      <c r="M250" s="6"/>
      <c r="N250" s="6"/>
    </row>
    <row r="251" spans="1:14" ht="12">
      <c r="A251" s="17"/>
      <c r="B251" s="6"/>
      <c r="C251" s="6"/>
      <c r="D251" s="6"/>
      <c r="E251" s="6"/>
      <c r="F251" s="6"/>
      <c r="G251" s="6"/>
      <c r="H251" s="6"/>
      <c r="I251" s="18"/>
      <c r="J251" s="18"/>
      <c r="K251" s="6"/>
      <c r="L251" s="6"/>
      <c r="M251" s="6"/>
      <c r="N251" s="6"/>
    </row>
    <row r="252" spans="1:14" ht="12">
      <c r="A252" s="17"/>
      <c r="B252" s="6"/>
      <c r="C252" s="6"/>
      <c r="D252" s="6"/>
      <c r="E252" s="6"/>
      <c r="F252" s="6"/>
      <c r="G252" s="6"/>
      <c r="H252" s="6"/>
      <c r="I252" s="18"/>
      <c r="J252" s="18"/>
      <c r="K252" s="6"/>
      <c r="L252" s="6"/>
      <c r="M252" s="6"/>
      <c r="N252" s="6"/>
    </row>
    <row r="253" spans="1:14" ht="12">
      <c r="A253" s="17"/>
      <c r="B253" s="6"/>
      <c r="C253" s="6"/>
      <c r="D253" s="6"/>
      <c r="E253" s="6"/>
      <c r="F253" s="6"/>
      <c r="G253" s="6"/>
      <c r="H253" s="6"/>
      <c r="I253" s="18"/>
      <c r="J253" s="18"/>
      <c r="K253" s="6"/>
      <c r="L253" s="6"/>
      <c r="M253" s="6"/>
      <c r="N253" s="6"/>
    </row>
    <row r="254" spans="1:14" ht="12">
      <c r="A254" s="17"/>
      <c r="B254" s="6"/>
      <c r="C254" s="6"/>
      <c r="D254" s="6"/>
      <c r="E254" s="6"/>
      <c r="F254" s="6"/>
      <c r="G254" s="6"/>
      <c r="H254" s="6"/>
      <c r="I254" s="18"/>
      <c r="J254" s="18"/>
      <c r="K254" s="6"/>
      <c r="L254" s="6"/>
      <c r="M254" s="6"/>
      <c r="N254" s="6"/>
    </row>
    <row r="255" spans="1:14" ht="12">
      <c r="A255" s="17"/>
      <c r="B255" s="6"/>
      <c r="C255" s="6"/>
      <c r="D255" s="6"/>
      <c r="E255" s="6"/>
      <c r="F255" s="6"/>
      <c r="G255" s="6"/>
      <c r="H255" s="6"/>
      <c r="I255" s="18"/>
      <c r="J255" s="18"/>
      <c r="K255" s="6"/>
      <c r="L255" s="6"/>
      <c r="M255" s="6"/>
      <c r="N255" s="6"/>
    </row>
    <row r="256" spans="1:14" ht="12">
      <c r="A256" s="17"/>
      <c r="B256" s="6"/>
      <c r="C256" s="6"/>
      <c r="D256" s="6"/>
      <c r="E256" s="6"/>
      <c r="F256" s="6"/>
      <c r="G256" s="6"/>
      <c r="H256" s="6"/>
      <c r="I256" s="18"/>
      <c r="J256" s="18"/>
      <c r="K256" s="6"/>
      <c r="L256" s="6"/>
      <c r="M256" s="6"/>
      <c r="N256" s="6"/>
    </row>
    <row r="257" spans="1:14" ht="12">
      <c r="A257" s="17"/>
      <c r="B257" s="6"/>
      <c r="C257" s="6"/>
      <c r="D257" s="6"/>
      <c r="E257" s="6"/>
      <c r="F257" s="6"/>
      <c r="G257" s="6"/>
      <c r="H257" s="6"/>
      <c r="I257" s="18"/>
      <c r="J257" s="18"/>
      <c r="K257" s="6"/>
      <c r="L257" s="6"/>
      <c r="M257" s="6"/>
      <c r="N257" s="6"/>
    </row>
    <row r="258" spans="1:14" ht="12">
      <c r="A258" s="17"/>
      <c r="B258" s="6"/>
      <c r="C258" s="6"/>
      <c r="D258" s="6"/>
      <c r="E258" s="6"/>
      <c r="F258" s="6"/>
      <c r="G258" s="6"/>
      <c r="H258" s="6"/>
      <c r="I258" s="18"/>
      <c r="J258" s="18"/>
      <c r="K258" s="6"/>
      <c r="L258" s="6"/>
      <c r="M258" s="6"/>
      <c r="N258" s="6"/>
    </row>
    <row r="259" spans="1:14" ht="12">
      <c r="A259" s="17"/>
      <c r="B259" s="6"/>
      <c r="C259" s="6"/>
      <c r="D259" s="6"/>
      <c r="E259" s="6"/>
      <c r="F259" s="6"/>
      <c r="G259" s="6"/>
      <c r="H259" s="6"/>
      <c r="I259" s="18"/>
      <c r="J259" s="18"/>
      <c r="K259" s="6"/>
      <c r="L259" s="6"/>
      <c r="M259" s="6"/>
      <c r="N259" s="6"/>
    </row>
    <row r="260" spans="1:14" ht="12">
      <c r="A260" s="17"/>
      <c r="B260" s="6"/>
      <c r="C260" s="6"/>
      <c r="D260" s="6"/>
      <c r="E260" s="6"/>
      <c r="F260" s="6"/>
      <c r="G260" s="6"/>
      <c r="H260" s="6"/>
      <c r="I260" s="18"/>
      <c r="J260" s="18"/>
      <c r="K260" s="6"/>
      <c r="L260" s="6"/>
      <c r="M260" s="6"/>
      <c r="N260" s="6"/>
    </row>
    <row r="261" spans="1:14" ht="12">
      <c r="A261" s="17"/>
      <c r="B261" s="6"/>
      <c r="C261" s="6"/>
      <c r="D261" s="6"/>
      <c r="E261" s="6"/>
      <c r="F261" s="6"/>
      <c r="G261" s="6"/>
      <c r="H261" s="6"/>
      <c r="I261" s="18"/>
      <c r="J261" s="18"/>
      <c r="K261" s="6"/>
      <c r="L261" s="6"/>
      <c r="M261" s="6"/>
      <c r="N261" s="6"/>
    </row>
    <row r="262" spans="1:14" ht="12">
      <c r="A262" s="17"/>
      <c r="B262" s="6"/>
      <c r="C262" s="6"/>
      <c r="D262" s="6"/>
      <c r="E262" s="6"/>
      <c r="F262" s="6"/>
      <c r="G262" s="6"/>
      <c r="H262" s="6"/>
      <c r="I262" s="18"/>
      <c r="J262" s="18"/>
      <c r="K262" s="6"/>
      <c r="L262" s="6"/>
      <c r="M262" s="6"/>
      <c r="N262" s="6"/>
    </row>
    <row r="263" spans="1:14" ht="12">
      <c r="A263" s="17"/>
      <c r="B263" s="6"/>
      <c r="C263" s="6"/>
      <c r="D263" s="6"/>
      <c r="E263" s="6"/>
      <c r="F263" s="6"/>
      <c r="G263" s="6"/>
      <c r="H263" s="6"/>
      <c r="I263" s="18"/>
      <c r="J263" s="18"/>
      <c r="K263" s="6"/>
      <c r="L263" s="6"/>
      <c r="M263" s="6"/>
      <c r="N263" s="6"/>
    </row>
    <row r="264" spans="1:14" ht="12">
      <c r="A264" s="17"/>
      <c r="B264" s="6"/>
      <c r="C264" s="6"/>
      <c r="D264" s="6"/>
      <c r="E264" s="6"/>
      <c r="F264" s="6"/>
      <c r="G264" s="6"/>
      <c r="H264" s="6"/>
      <c r="I264" s="18"/>
      <c r="J264" s="18"/>
      <c r="K264" s="6"/>
      <c r="L264" s="6"/>
      <c r="M264" s="6"/>
      <c r="N264" s="6"/>
    </row>
    <row r="265" spans="1:14" ht="12">
      <c r="A265" s="17"/>
      <c r="B265" s="6"/>
      <c r="C265" s="6"/>
      <c r="D265" s="6"/>
      <c r="E265" s="6"/>
      <c r="F265" s="6"/>
      <c r="G265" s="6"/>
      <c r="H265" s="6"/>
      <c r="I265" s="18"/>
      <c r="J265" s="18"/>
      <c r="K265" s="6"/>
      <c r="L265" s="6"/>
      <c r="M265" s="6"/>
      <c r="N265" s="6"/>
    </row>
    <row r="266" spans="1:14" ht="12">
      <c r="A266" s="17"/>
      <c r="B266" s="6"/>
      <c r="C266" s="6"/>
      <c r="D266" s="6"/>
      <c r="E266" s="6"/>
      <c r="F266" s="6"/>
      <c r="G266" s="6"/>
      <c r="H266" s="6"/>
      <c r="I266" s="18"/>
      <c r="J266" s="18"/>
      <c r="K266" s="6"/>
      <c r="L266" s="6"/>
      <c r="M266" s="6"/>
      <c r="N266" s="6"/>
    </row>
    <row r="267" spans="1:14" ht="12">
      <c r="A267" s="17"/>
      <c r="B267" s="6"/>
      <c r="C267" s="6"/>
      <c r="D267" s="6"/>
      <c r="E267" s="6"/>
      <c r="F267" s="6"/>
      <c r="G267" s="6"/>
      <c r="H267" s="6"/>
      <c r="I267" s="18"/>
      <c r="J267" s="18"/>
      <c r="K267" s="6"/>
      <c r="L267" s="6"/>
      <c r="M267" s="6"/>
      <c r="N267" s="6"/>
    </row>
    <row r="268" spans="1:14" ht="12">
      <c r="A268" s="17"/>
      <c r="B268" s="6"/>
      <c r="C268" s="6"/>
      <c r="D268" s="6"/>
      <c r="E268" s="6"/>
      <c r="F268" s="6"/>
      <c r="G268" s="6"/>
      <c r="H268" s="6"/>
      <c r="I268" s="18"/>
      <c r="J268" s="18"/>
      <c r="K268" s="6"/>
      <c r="L268" s="6"/>
      <c r="M268" s="6"/>
      <c r="N268" s="6"/>
    </row>
    <row r="269" spans="1:14" ht="12">
      <c r="A269" s="17"/>
      <c r="B269" s="6"/>
      <c r="C269" s="6"/>
      <c r="D269" s="6"/>
      <c r="E269" s="6"/>
      <c r="F269" s="6"/>
      <c r="G269" s="6"/>
      <c r="H269" s="6"/>
      <c r="I269" s="18"/>
      <c r="J269" s="18"/>
      <c r="K269" s="6"/>
      <c r="L269" s="6"/>
      <c r="M269" s="6"/>
      <c r="N269" s="6"/>
    </row>
    <row r="270" spans="1:14" ht="12">
      <c r="A270" s="17"/>
      <c r="B270" s="6"/>
      <c r="C270" s="6"/>
      <c r="D270" s="6"/>
      <c r="E270" s="6"/>
      <c r="F270" s="6"/>
      <c r="G270" s="6"/>
      <c r="H270" s="6"/>
      <c r="I270" s="18"/>
      <c r="J270" s="18"/>
      <c r="K270" s="6"/>
      <c r="L270" s="6"/>
      <c r="M270" s="6"/>
      <c r="N270" s="6"/>
    </row>
    <row r="271" spans="1:14" ht="12">
      <c r="A271" s="17"/>
      <c r="B271" s="6"/>
      <c r="C271" s="6"/>
      <c r="D271" s="6"/>
      <c r="E271" s="6"/>
      <c r="F271" s="6"/>
      <c r="G271" s="6"/>
      <c r="H271" s="6"/>
      <c r="I271" s="18"/>
      <c r="J271" s="18"/>
      <c r="K271" s="6"/>
      <c r="L271" s="6"/>
      <c r="M271" s="6"/>
      <c r="N271" s="6"/>
    </row>
    <row r="272" spans="1:14" ht="12">
      <c r="A272" s="17"/>
      <c r="B272" s="6"/>
      <c r="C272" s="6"/>
      <c r="D272" s="6"/>
      <c r="E272" s="6"/>
      <c r="F272" s="6"/>
      <c r="G272" s="6"/>
      <c r="H272" s="6"/>
      <c r="I272" s="18"/>
      <c r="J272" s="18"/>
      <c r="K272" s="6"/>
      <c r="L272" s="6"/>
      <c r="M272" s="6"/>
      <c r="N272" s="6"/>
    </row>
    <row r="273" spans="1:14" ht="12">
      <c r="A273" s="17"/>
      <c r="B273" s="6"/>
      <c r="C273" s="6"/>
      <c r="D273" s="6"/>
      <c r="E273" s="6"/>
      <c r="F273" s="6"/>
      <c r="G273" s="6"/>
      <c r="H273" s="6"/>
      <c r="I273" s="18"/>
      <c r="J273" s="18"/>
      <c r="K273" s="6"/>
      <c r="L273" s="6"/>
      <c r="M273" s="6"/>
      <c r="N273" s="6"/>
    </row>
    <row r="274" spans="1:14" ht="12">
      <c r="A274" s="17"/>
      <c r="B274" s="6"/>
      <c r="C274" s="6"/>
      <c r="D274" s="6"/>
      <c r="E274" s="6"/>
      <c r="F274" s="6"/>
      <c r="G274" s="6"/>
      <c r="H274" s="6"/>
      <c r="I274" s="18"/>
      <c r="J274" s="18"/>
      <c r="K274" s="6"/>
      <c r="L274" s="6"/>
      <c r="M274" s="6"/>
      <c r="N274" s="6"/>
    </row>
    <row r="275" spans="1:14" ht="12">
      <c r="A275" s="17"/>
      <c r="B275" s="6"/>
      <c r="C275" s="6"/>
      <c r="D275" s="6"/>
      <c r="E275" s="6"/>
      <c r="F275" s="6"/>
      <c r="G275" s="6"/>
      <c r="H275" s="6"/>
      <c r="I275" s="18"/>
      <c r="J275" s="18"/>
      <c r="K275" s="6"/>
      <c r="L275" s="6"/>
      <c r="M275" s="6"/>
      <c r="N275" s="6"/>
    </row>
    <row r="276" spans="1:14" ht="12">
      <c r="A276" s="17"/>
      <c r="B276" s="6"/>
      <c r="C276" s="6"/>
      <c r="D276" s="6"/>
      <c r="E276" s="6"/>
      <c r="F276" s="6"/>
      <c r="G276" s="6"/>
      <c r="H276" s="6"/>
      <c r="I276" s="18"/>
      <c r="J276" s="18"/>
      <c r="K276" s="6"/>
      <c r="L276" s="6"/>
      <c r="M276" s="6"/>
      <c r="N276" s="6"/>
    </row>
    <row r="277" spans="1:14" ht="12">
      <c r="A277" s="17"/>
      <c r="B277" s="6"/>
      <c r="C277" s="6"/>
      <c r="D277" s="6"/>
      <c r="E277" s="6"/>
      <c r="F277" s="6"/>
      <c r="G277" s="6"/>
      <c r="H277" s="6"/>
      <c r="I277" s="18"/>
      <c r="J277" s="18"/>
      <c r="K277" s="6"/>
      <c r="L277" s="6"/>
      <c r="M277" s="6"/>
      <c r="N277" s="6"/>
    </row>
    <row r="278" spans="1:14" ht="12">
      <c r="A278" s="17"/>
      <c r="B278" s="6"/>
      <c r="C278" s="6"/>
      <c r="D278" s="6"/>
      <c r="E278" s="6"/>
      <c r="F278" s="6"/>
      <c r="G278" s="6"/>
      <c r="H278" s="6"/>
      <c r="I278" s="18"/>
      <c r="J278" s="18"/>
      <c r="K278" s="6"/>
      <c r="L278" s="6"/>
      <c r="M278" s="6"/>
      <c r="N278" s="6"/>
    </row>
    <row r="279" spans="1:14" ht="12">
      <c r="A279" s="17"/>
      <c r="B279" s="6"/>
      <c r="C279" s="6"/>
      <c r="D279" s="6"/>
      <c r="E279" s="6"/>
      <c r="F279" s="6"/>
      <c r="G279" s="6"/>
      <c r="H279" s="6"/>
      <c r="I279" s="18"/>
      <c r="J279" s="18"/>
      <c r="K279" s="6"/>
      <c r="L279" s="6"/>
      <c r="M279" s="6"/>
      <c r="N279" s="6"/>
    </row>
    <row r="280" spans="1:14" ht="12">
      <c r="A280" s="17"/>
      <c r="B280" s="6"/>
      <c r="C280" s="6"/>
      <c r="D280" s="6"/>
      <c r="E280" s="6"/>
      <c r="F280" s="6"/>
      <c r="G280" s="6"/>
      <c r="H280" s="6"/>
      <c r="I280" s="18"/>
      <c r="J280" s="18"/>
      <c r="K280" s="6"/>
      <c r="L280" s="6"/>
      <c r="M280" s="6"/>
      <c r="N280" s="6"/>
    </row>
    <row r="281" spans="1:14" ht="12">
      <c r="A281" s="17"/>
      <c r="B281" s="6"/>
      <c r="C281" s="6"/>
      <c r="D281" s="6"/>
      <c r="E281" s="6"/>
      <c r="F281" s="6"/>
      <c r="G281" s="6"/>
      <c r="H281" s="6"/>
      <c r="I281" s="18"/>
      <c r="J281" s="18"/>
      <c r="K281" s="6"/>
      <c r="L281" s="6"/>
      <c r="M281" s="6"/>
      <c r="N281" s="6"/>
    </row>
    <row r="282" spans="1:14" ht="12">
      <c r="A282" s="17"/>
      <c r="B282" s="6"/>
      <c r="C282" s="6"/>
      <c r="D282" s="6"/>
      <c r="E282" s="6"/>
      <c r="F282" s="6"/>
      <c r="G282" s="6"/>
      <c r="H282" s="6"/>
      <c r="I282" s="18"/>
      <c r="J282" s="18"/>
      <c r="K282" s="6"/>
      <c r="L282" s="6"/>
      <c r="M282" s="6"/>
      <c r="N282" s="6"/>
    </row>
    <row r="283" spans="1:14" ht="12">
      <c r="A283" s="17"/>
      <c r="B283" s="6"/>
      <c r="C283" s="6"/>
      <c r="D283" s="6"/>
      <c r="E283" s="6"/>
      <c r="F283" s="6"/>
      <c r="G283" s="6"/>
      <c r="H283" s="6"/>
      <c r="I283" s="18"/>
      <c r="J283" s="18"/>
      <c r="K283" s="6"/>
      <c r="L283" s="6"/>
      <c r="M283" s="6"/>
      <c r="N283" s="6"/>
    </row>
    <row r="284" spans="1:14" ht="12">
      <c r="A284" s="17"/>
      <c r="B284" s="6"/>
      <c r="C284" s="6"/>
      <c r="D284" s="6"/>
      <c r="E284" s="6"/>
      <c r="F284" s="6"/>
      <c r="G284" s="6"/>
      <c r="H284" s="6"/>
      <c r="I284" s="18"/>
      <c r="J284" s="18"/>
      <c r="K284" s="6"/>
      <c r="L284" s="6"/>
      <c r="M284" s="6"/>
      <c r="N284" s="6"/>
    </row>
    <row r="285" spans="1:14" ht="12">
      <c r="A285" s="17"/>
      <c r="B285" s="6"/>
      <c r="C285" s="6"/>
      <c r="D285" s="6"/>
      <c r="E285" s="6"/>
      <c r="F285" s="6"/>
      <c r="G285" s="6"/>
      <c r="H285" s="6"/>
      <c r="I285" s="18"/>
      <c r="J285" s="18"/>
      <c r="K285" s="6"/>
      <c r="L285" s="6"/>
      <c r="M285" s="6"/>
      <c r="N285" s="6"/>
    </row>
    <row r="286" spans="1:14" ht="12">
      <c r="A286" s="17"/>
      <c r="B286" s="6"/>
      <c r="C286" s="6"/>
      <c r="D286" s="6"/>
      <c r="E286" s="6"/>
      <c r="F286" s="6"/>
      <c r="G286" s="6"/>
      <c r="H286" s="6"/>
      <c r="I286" s="18"/>
      <c r="J286" s="18"/>
      <c r="K286" s="6"/>
      <c r="L286" s="6"/>
      <c r="M286" s="6"/>
      <c r="N286" s="6"/>
    </row>
    <row r="287" spans="1:14" ht="12">
      <c r="A287" s="17"/>
      <c r="B287" s="6"/>
      <c r="C287" s="6"/>
      <c r="D287" s="6"/>
      <c r="E287" s="6"/>
      <c r="F287" s="6"/>
      <c r="G287" s="6"/>
      <c r="H287" s="6"/>
      <c r="I287" s="18"/>
      <c r="J287" s="18"/>
      <c r="K287" s="6"/>
      <c r="L287" s="6"/>
      <c r="M287" s="6"/>
      <c r="N287" s="6"/>
    </row>
    <row r="288" spans="1:14" ht="12">
      <c r="A288" s="17"/>
      <c r="B288" s="6"/>
      <c r="C288" s="6"/>
      <c r="D288" s="6"/>
      <c r="E288" s="6"/>
      <c r="F288" s="6"/>
      <c r="G288" s="6"/>
      <c r="H288" s="6"/>
      <c r="I288" s="18"/>
      <c r="J288" s="18"/>
      <c r="K288" s="6"/>
      <c r="L288" s="6"/>
      <c r="M288" s="6"/>
      <c r="N288" s="6"/>
    </row>
    <row r="289" spans="1:14" ht="12">
      <c r="A289" s="17"/>
      <c r="B289" s="6"/>
      <c r="C289" s="6"/>
      <c r="D289" s="6"/>
      <c r="E289" s="6"/>
      <c r="F289" s="6"/>
      <c r="G289" s="6"/>
      <c r="H289" s="6"/>
      <c r="I289" s="18"/>
      <c r="J289" s="18"/>
      <c r="K289" s="6"/>
      <c r="L289" s="6"/>
      <c r="M289" s="6"/>
      <c r="N289" s="6"/>
    </row>
    <row r="290" spans="1:14" ht="12">
      <c r="A290" s="17"/>
      <c r="B290" s="6"/>
      <c r="C290" s="6"/>
      <c r="D290" s="6"/>
      <c r="E290" s="6"/>
      <c r="F290" s="6"/>
      <c r="G290" s="6"/>
      <c r="H290" s="6"/>
      <c r="I290" s="18"/>
      <c r="J290" s="18"/>
      <c r="K290" s="6"/>
      <c r="L290" s="6"/>
      <c r="M290" s="6"/>
      <c r="N290" s="6"/>
    </row>
    <row r="291" spans="1:14" ht="12">
      <c r="A291" s="17"/>
      <c r="B291" s="6"/>
      <c r="C291" s="6"/>
      <c r="D291" s="6"/>
      <c r="E291" s="6"/>
      <c r="F291" s="6"/>
      <c r="G291" s="6"/>
      <c r="H291" s="6"/>
      <c r="I291" s="18"/>
      <c r="J291" s="18"/>
      <c r="K291" s="6"/>
      <c r="L291" s="6"/>
      <c r="M291" s="6"/>
      <c r="N291" s="6"/>
    </row>
    <row r="292" spans="1:14" ht="12">
      <c r="A292" s="17"/>
      <c r="B292" s="6"/>
      <c r="C292" s="6"/>
      <c r="D292" s="6"/>
      <c r="E292" s="6"/>
      <c r="F292" s="6"/>
      <c r="G292" s="6"/>
      <c r="H292" s="6"/>
      <c r="I292" s="18"/>
      <c r="J292" s="18"/>
      <c r="K292" s="6"/>
      <c r="L292" s="6"/>
      <c r="M292" s="6"/>
      <c r="N292" s="6"/>
    </row>
    <row r="293" spans="1:14" ht="12">
      <c r="A293" s="17"/>
      <c r="B293" s="6"/>
      <c r="C293" s="6"/>
      <c r="D293" s="6"/>
      <c r="E293" s="6"/>
      <c r="F293" s="6"/>
      <c r="G293" s="6"/>
      <c r="H293" s="6"/>
      <c r="I293" s="18"/>
      <c r="J293" s="18"/>
      <c r="K293" s="6"/>
      <c r="L293" s="6"/>
      <c r="M293" s="6"/>
      <c r="N293" s="6"/>
    </row>
    <row r="294" spans="1:14" ht="12">
      <c r="A294" s="17"/>
      <c r="B294" s="6"/>
      <c r="C294" s="6"/>
      <c r="D294" s="6"/>
      <c r="E294" s="6"/>
      <c r="F294" s="6"/>
      <c r="G294" s="6"/>
      <c r="H294" s="6"/>
      <c r="I294" s="18"/>
      <c r="J294" s="18"/>
      <c r="K294" s="6"/>
      <c r="L294" s="6"/>
      <c r="M294" s="6"/>
      <c r="N294" s="6"/>
    </row>
    <row r="295" spans="1:14" ht="12">
      <c r="A295" s="17"/>
      <c r="B295" s="6"/>
      <c r="C295" s="6"/>
      <c r="D295" s="6"/>
      <c r="E295" s="6"/>
      <c r="F295" s="6"/>
      <c r="G295" s="6"/>
      <c r="H295" s="6"/>
      <c r="I295" s="18"/>
      <c r="J295" s="18"/>
      <c r="K295" s="6"/>
      <c r="L295" s="6"/>
      <c r="M295" s="6"/>
      <c r="N295" s="6"/>
    </row>
    <row r="296" spans="1:14" ht="12">
      <c r="A296" s="17"/>
      <c r="B296" s="6"/>
      <c r="C296" s="6"/>
      <c r="D296" s="6"/>
      <c r="E296" s="6"/>
      <c r="F296" s="6"/>
      <c r="G296" s="6"/>
      <c r="H296" s="6"/>
      <c r="I296" s="18"/>
      <c r="J296" s="18"/>
      <c r="K296" s="6"/>
      <c r="L296" s="6"/>
      <c r="M296" s="6"/>
      <c r="N296" s="6"/>
    </row>
    <row r="297" spans="1:14" ht="12">
      <c r="A297" s="17"/>
      <c r="B297" s="6"/>
      <c r="C297" s="6"/>
      <c r="D297" s="6"/>
      <c r="E297" s="6"/>
      <c r="F297" s="6"/>
      <c r="G297" s="6"/>
      <c r="H297" s="6"/>
      <c r="I297" s="18"/>
      <c r="J297" s="18"/>
      <c r="K297" s="6"/>
      <c r="L297" s="6"/>
      <c r="M297" s="6"/>
      <c r="N297" s="6"/>
    </row>
    <row r="298" spans="1:14" ht="12">
      <c r="A298" s="17"/>
      <c r="B298" s="6"/>
      <c r="C298" s="6"/>
      <c r="D298" s="6"/>
      <c r="E298" s="6"/>
      <c r="F298" s="6"/>
      <c r="G298" s="6"/>
      <c r="H298" s="6"/>
      <c r="I298" s="18"/>
      <c r="J298" s="18"/>
      <c r="K298" s="6"/>
      <c r="L298" s="6"/>
      <c r="M298" s="6"/>
      <c r="N298" s="6"/>
    </row>
    <row r="299" spans="1:14" ht="12">
      <c r="A299" s="17"/>
      <c r="B299" s="6"/>
      <c r="C299" s="6"/>
      <c r="D299" s="6"/>
      <c r="E299" s="6"/>
      <c r="F299" s="6"/>
      <c r="G299" s="6"/>
      <c r="H299" s="6"/>
      <c r="I299" s="18"/>
      <c r="J299" s="18"/>
      <c r="K299" s="6"/>
      <c r="L299" s="6"/>
      <c r="M299" s="6"/>
      <c r="N299" s="6"/>
    </row>
    <row r="300" spans="1:14" ht="12">
      <c r="A300" s="17"/>
      <c r="B300" s="6"/>
      <c r="C300" s="6"/>
      <c r="D300" s="6"/>
      <c r="E300" s="6"/>
      <c r="F300" s="6"/>
      <c r="G300" s="6"/>
      <c r="H300" s="6"/>
      <c r="I300" s="18"/>
      <c r="J300" s="18"/>
      <c r="K300" s="6"/>
      <c r="L300" s="6"/>
      <c r="M300" s="6"/>
      <c r="N300" s="6"/>
    </row>
    <row r="301" spans="1:14" ht="12">
      <c r="A301" s="17"/>
      <c r="B301" s="6"/>
      <c r="C301" s="6"/>
      <c r="D301" s="6"/>
      <c r="E301" s="6"/>
      <c r="F301" s="6"/>
      <c r="G301" s="6"/>
      <c r="H301" s="6"/>
      <c r="I301" s="18"/>
      <c r="J301" s="18"/>
      <c r="K301" s="6"/>
      <c r="L301" s="6"/>
      <c r="M301" s="6"/>
      <c r="N301" s="6"/>
    </row>
    <row r="302" spans="1:14" ht="12">
      <c r="A302" s="17"/>
      <c r="B302" s="6"/>
      <c r="C302" s="6"/>
      <c r="D302" s="6"/>
      <c r="E302" s="6"/>
      <c r="F302" s="6"/>
      <c r="G302" s="6"/>
      <c r="H302" s="6"/>
      <c r="I302" s="18"/>
      <c r="J302" s="18"/>
      <c r="K302" s="6"/>
      <c r="L302" s="6"/>
      <c r="M302" s="6"/>
      <c r="N302" s="6"/>
    </row>
    <row r="303" spans="1:14" ht="12">
      <c r="A303" s="17"/>
      <c r="B303" s="6"/>
      <c r="C303" s="6"/>
      <c r="D303" s="6"/>
      <c r="E303" s="6"/>
      <c r="F303" s="6"/>
      <c r="G303" s="6"/>
      <c r="H303" s="6"/>
      <c r="I303" s="18"/>
      <c r="J303" s="18"/>
      <c r="K303" s="6"/>
      <c r="L303" s="6"/>
      <c r="M303" s="6"/>
      <c r="N303" s="6"/>
    </row>
    <row r="304" spans="1:14" ht="12">
      <c r="A304" s="17"/>
      <c r="B304" s="6"/>
      <c r="C304" s="6"/>
      <c r="D304" s="6"/>
      <c r="E304" s="6"/>
      <c r="F304" s="6"/>
      <c r="G304" s="6"/>
      <c r="H304" s="6"/>
      <c r="I304" s="18"/>
      <c r="J304" s="18"/>
      <c r="K304" s="6"/>
      <c r="L304" s="6"/>
      <c r="M304" s="6"/>
      <c r="N304" s="6"/>
    </row>
    <row r="305" spans="1:14" ht="12">
      <c r="A305" s="17"/>
      <c r="B305" s="6"/>
      <c r="C305" s="6"/>
      <c r="D305" s="6"/>
      <c r="E305" s="6"/>
      <c r="F305" s="6"/>
      <c r="G305" s="6"/>
      <c r="H305" s="6"/>
      <c r="I305" s="18"/>
      <c r="J305" s="18"/>
      <c r="K305" s="6"/>
      <c r="L305" s="6"/>
      <c r="M305" s="6"/>
      <c r="N305" s="6"/>
    </row>
    <row r="306" spans="1:14" ht="12">
      <c r="A306" s="17"/>
      <c r="B306" s="6"/>
      <c r="C306" s="6"/>
      <c r="D306" s="6"/>
      <c r="E306" s="6"/>
      <c r="F306" s="6"/>
      <c r="G306" s="6"/>
      <c r="H306" s="6"/>
      <c r="I306" s="18"/>
      <c r="J306" s="18"/>
      <c r="K306" s="6"/>
      <c r="L306" s="6"/>
      <c r="M306" s="6"/>
      <c r="N306" s="6"/>
    </row>
    <row r="307" spans="1:14" ht="12">
      <c r="A307" s="17"/>
      <c r="B307" s="6"/>
      <c r="C307" s="6"/>
      <c r="D307" s="6"/>
      <c r="E307" s="6"/>
      <c r="F307" s="6"/>
      <c r="G307" s="6"/>
      <c r="H307" s="6"/>
      <c r="I307" s="18"/>
      <c r="J307" s="18"/>
      <c r="K307" s="6"/>
      <c r="L307" s="6"/>
      <c r="M307" s="6"/>
      <c r="N307" s="6"/>
    </row>
    <row r="308" spans="1:14" ht="12">
      <c r="A308" s="17"/>
      <c r="B308" s="6"/>
      <c r="C308" s="6"/>
      <c r="D308" s="6"/>
      <c r="E308" s="6"/>
      <c r="F308" s="6"/>
      <c r="G308" s="6"/>
      <c r="H308" s="6"/>
      <c r="I308" s="18"/>
      <c r="J308" s="18"/>
      <c r="K308" s="6"/>
      <c r="L308" s="6"/>
      <c r="M308" s="6"/>
      <c r="N308" s="6"/>
    </row>
    <row r="309" spans="1:14" ht="12">
      <c r="A309" s="17"/>
      <c r="B309" s="6"/>
      <c r="C309" s="6"/>
      <c r="D309" s="6"/>
      <c r="E309" s="6"/>
      <c r="F309" s="6"/>
      <c r="G309" s="6"/>
      <c r="H309" s="6"/>
      <c r="I309" s="18"/>
      <c r="J309" s="18"/>
      <c r="K309" s="6"/>
      <c r="L309" s="6"/>
      <c r="M309" s="6"/>
      <c r="N309" s="6"/>
    </row>
    <row r="310" spans="1:14" ht="12">
      <c r="A310" s="17"/>
      <c r="B310" s="6"/>
      <c r="C310" s="6"/>
      <c r="D310" s="6"/>
      <c r="E310" s="6"/>
      <c r="F310" s="6"/>
      <c r="G310" s="6"/>
      <c r="H310" s="6"/>
      <c r="I310" s="18"/>
      <c r="J310" s="18"/>
      <c r="K310" s="6"/>
      <c r="L310" s="6"/>
      <c r="M310" s="6"/>
      <c r="N310" s="6"/>
    </row>
    <row r="311" spans="1:14" ht="12">
      <c r="A311" s="17"/>
      <c r="B311" s="6"/>
      <c r="C311" s="6"/>
      <c r="D311" s="6"/>
      <c r="E311" s="6"/>
      <c r="F311" s="6"/>
      <c r="G311" s="6"/>
      <c r="H311" s="6"/>
      <c r="I311" s="18"/>
      <c r="J311" s="18"/>
      <c r="K311" s="6"/>
      <c r="L311" s="6"/>
      <c r="M311" s="6"/>
      <c r="N311" s="6"/>
    </row>
    <row r="312" spans="1:14" ht="12">
      <c r="A312" s="17"/>
      <c r="B312" s="6"/>
      <c r="C312" s="6"/>
      <c r="D312" s="6"/>
      <c r="E312" s="6"/>
      <c r="F312" s="6"/>
      <c r="G312" s="6"/>
      <c r="H312" s="6"/>
      <c r="I312" s="18"/>
      <c r="J312" s="18"/>
      <c r="K312" s="6"/>
      <c r="L312" s="6"/>
      <c r="M312" s="6"/>
      <c r="N312" s="6"/>
    </row>
    <row r="313" spans="1:14" ht="12">
      <c r="A313" s="17"/>
      <c r="B313" s="6"/>
      <c r="C313" s="6"/>
      <c r="D313" s="6"/>
      <c r="E313" s="6"/>
      <c r="F313" s="6"/>
      <c r="G313" s="6"/>
      <c r="H313" s="6"/>
      <c r="I313" s="18"/>
      <c r="J313" s="18"/>
      <c r="K313" s="6"/>
      <c r="L313" s="6"/>
      <c r="M313" s="6"/>
      <c r="N313" s="6"/>
    </row>
    <row r="314" spans="1:14" ht="12">
      <c r="A314" s="17"/>
      <c r="B314" s="6"/>
      <c r="C314" s="6"/>
      <c r="D314" s="6"/>
      <c r="E314" s="6"/>
      <c r="F314" s="6"/>
      <c r="G314" s="6"/>
      <c r="H314" s="6"/>
      <c r="I314" s="18"/>
      <c r="J314" s="18"/>
      <c r="K314" s="6"/>
      <c r="L314" s="6"/>
      <c r="M314" s="6"/>
      <c r="N314" s="6"/>
    </row>
    <row r="315" spans="1:14" ht="12">
      <c r="A315" s="17"/>
      <c r="B315" s="6"/>
      <c r="C315" s="6"/>
      <c r="D315" s="6"/>
      <c r="E315" s="6"/>
      <c r="F315" s="6"/>
      <c r="G315" s="6"/>
      <c r="H315" s="6"/>
      <c r="I315" s="18"/>
      <c r="J315" s="18"/>
      <c r="K315" s="6"/>
      <c r="L315" s="6"/>
      <c r="M315" s="6"/>
      <c r="N315" s="6"/>
    </row>
    <row r="316" spans="1:14" ht="12">
      <c r="A316" s="17"/>
      <c r="B316" s="6"/>
      <c r="C316" s="6"/>
      <c r="D316" s="6"/>
      <c r="E316" s="6"/>
      <c r="F316" s="6"/>
      <c r="G316" s="6"/>
      <c r="H316" s="6"/>
      <c r="I316" s="18"/>
      <c r="J316" s="18"/>
      <c r="K316" s="6"/>
      <c r="L316" s="6"/>
      <c r="M316" s="6"/>
      <c r="N316" s="6"/>
    </row>
    <row r="317" spans="1:14" ht="12">
      <c r="A317" s="17"/>
      <c r="B317" s="6"/>
      <c r="C317" s="6"/>
      <c r="D317" s="6"/>
      <c r="E317" s="6"/>
      <c r="F317" s="6"/>
      <c r="G317" s="6"/>
      <c r="H317" s="6"/>
      <c r="I317" s="18"/>
      <c r="J317" s="18"/>
      <c r="K317" s="6"/>
      <c r="L317" s="6"/>
      <c r="M317" s="6"/>
      <c r="N317" s="6"/>
    </row>
    <row r="318" spans="1:14" ht="12">
      <c r="A318" s="17"/>
      <c r="B318" s="6"/>
      <c r="C318" s="6"/>
      <c r="D318" s="6"/>
      <c r="E318" s="6"/>
      <c r="F318" s="6"/>
      <c r="G318" s="6"/>
      <c r="H318" s="6"/>
      <c r="I318" s="18"/>
      <c r="J318" s="18"/>
      <c r="K318" s="6"/>
      <c r="L318" s="6"/>
      <c r="M318" s="6"/>
      <c r="N318" s="6"/>
    </row>
    <row r="319" spans="1:14" ht="12">
      <c r="A319" s="17"/>
      <c r="B319" s="6"/>
      <c r="C319" s="6"/>
      <c r="D319" s="6"/>
      <c r="E319" s="6"/>
      <c r="F319" s="6"/>
      <c r="G319" s="6"/>
      <c r="H319" s="6"/>
      <c r="I319" s="18"/>
      <c r="J319" s="18"/>
      <c r="K319" s="6"/>
      <c r="L319" s="6"/>
      <c r="M319" s="6"/>
      <c r="N319" s="6"/>
    </row>
    <row r="320" spans="1:14" ht="12">
      <c r="A320" s="17"/>
      <c r="B320" s="6"/>
      <c r="C320" s="6"/>
      <c r="D320" s="6"/>
      <c r="E320" s="6"/>
      <c r="F320" s="6"/>
      <c r="G320" s="6"/>
      <c r="H320" s="6"/>
      <c r="I320" s="18"/>
      <c r="J320" s="18"/>
      <c r="K320" s="6"/>
      <c r="L320" s="6"/>
      <c r="M320" s="6"/>
      <c r="N320" s="6"/>
    </row>
    <row r="321" spans="1:14" ht="12">
      <c r="A321" s="17"/>
      <c r="B321" s="6"/>
      <c r="C321" s="6"/>
      <c r="D321" s="6"/>
      <c r="E321" s="6"/>
      <c r="F321" s="6"/>
      <c r="G321" s="6"/>
      <c r="H321" s="6"/>
      <c r="I321" s="18"/>
      <c r="J321" s="18"/>
      <c r="K321" s="6"/>
      <c r="L321" s="6"/>
      <c r="M321" s="6"/>
      <c r="N321" s="6"/>
    </row>
    <row r="322" spans="1:14" ht="12">
      <c r="A322" s="17"/>
      <c r="B322" s="6"/>
      <c r="C322" s="6"/>
      <c r="D322" s="6"/>
      <c r="E322" s="6"/>
      <c r="F322" s="6"/>
      <c r="G322" s="6"/>
      <c r="H322" s="6"/>
      <c r="I322" s="18"/>
      <c r="J322" s="18"/>
      <c r="K322" s="6"/>
      <c r="L322" s="6"/>
      <c r="M322" s="6"/>
      <c r="N322" s="6"/>
    </row>
    <row r="323" spans="1:14" ht="12">
      <c r="A323" s="17"/>
      <c r="B323" s="6"/>
      <c r="C323" s="6"/>
      <c r="D323" s="6"/>
      <c r="E323" s="6"/>
      <c r="F323" s="6"/>
      <c r="G323" s="6"/>
      <c r="H323" s="6"/>
      <c r="I323" s="18"/>
      <c r="J323" s="18"/>
      <c r="K323" s="6"/>
      <c r="L323" s="6"/>
      <c r="M323" s="6"/>
      <c r="N323" s="6"/>
    </row>
    <row r="324" spans="1:14" ht="12">
      <c r="A324" s="17"/>
      <c r="B324" s="6"/>
      <c r="C324" s="6"/>
      <c r="D324" s="6"/>
      <c r="E324" s="6"/>
      <c r="F324" s="6"/>
      <c r="G324" s="6"/>
      <c r="H324" s="6"/>
      <c r="I324" s="18"/>
      <c r="J324" s="18"/>
      <c r="K324" s="6"/>
      <c r="L324" s="6"/>
      <c r="M324" s="6"/>
      <c r="N324" s="6"/>
    </row>
    <row r="325" spans="1:14" ht="12">
      <c r="A325" s="17"/>
      <c r="B325" s="6"/>
      <c r="C325" s="6"/>
      <c r="D325" s="6"/>
      <c r="E325" s="6"/>
      <c r="F325" s="6"/>
      <c r="G325" s="6"/>
      <c r="H325" s="6"/>
      <c r="I325" s="18"/>
      <c r="J325" s="18"/>
      <c r="K325" s="6"/>
      <c r="L325" s="6"/>
      <c r="M325" s="6"/>
      <c r="N325" s="6"/>
    </row>
    <row r="326" spans="1:14" ht="12">
      <c r="A326" s="17"/>
      <c r="B326" s="6"/>
      <c r="C326" s="6"/>
      <c r="D326" s="6"/>
      <c r="E326" s="6"/>
      <c r="F326" s="6"/>
      <c r="G326" s="6"/>
      <c r="H326" s="6"/>
      <c r="I326" s="18"/>
      <c r="J326" s="18"/>
      <c r="K326" s="6"/>
      <c r="L326" s="6"/>
      <c r="M326" s="6"/>
      <c r="N326" s="6"/>
    </row>
    <row r="327" spans="1:14" ht="12">
      <c r="A327" s="17"/>
      <c r="B327" s="6"/>
      <c r="C327" s="6"/>
      <c r="D327" s="6"/>
      <c r="E327" s="6"/>
      <c r="F327" s="6"/>
      <c r="G327" s="6"/>
      <c r="H327" s="6"/>
      <c r="I327" s="18"/>
      <c r="J327" s="18"/>
      <c r="K327" s="6"/>
      <c r="L327" s="6"/>
      <c r="M327" s="6"/>
      <c r="N327" s="6"/>
    </row>
    <row r="328" spans="1:14" ht="12">
      <c r="A328" s="17"/>
      <c r="B328" s="6"/>
      <c r="C328" s="6"/>
      <c r="D328" s="6"/>
      <c r="E328" s="6"/>
      <c r="F328" s="6"/>
      <c r="G328" s="6"/>
      <c r="H328" s="6"/>
      <c r="I328" s="18"/>
      <c r="J328" s="18"/>
      <c r="K328" s="6"/>
      <c r="L328" s="6"/>
      <c r="M328" s="6"/>
      <c r="N328" s="6"/>
    </row>
    <row r="329" spans="1:14" ht="12">
      <c r="A329" s="17"/>
      <c r="B329" s="6"/>
      <c r="C329" s="6"/>
      <c r="D329" s="6"/>
      <c r="E329" s="6"/>
      <c r="F329" s="6"/>
      <c r="G329" s="6"/>
      <c r="H329" s="6"/>
      <c r="I329" s="18"/>
      <c r="J329" s="18"/>
      <c r="K329" s="6"/>
      <c r="L329" s="6"/>
      <c r="M329" s="6"/>
      <c r="N329" s="6"/>
    </row>
    <row r="330" spans="1:14" ht="12">
      <c r="A330" s="17"/>
      <c r="B330" s="6"/>
      <c r="C330" s="6"/>
      <c r="D330" s="6"/>
      <c r="E330" s="6"/>
      <c r="F330" s="6"/>
      <c r="G330" s="6"/>
      <c r="H330" s="6"/>
      <c r="I330" s="18"/>
      <c r="J330" s="18"/>
      <c r="K330" s="6"/>
      <c r="L330" s="6"/>
      <c r="M330" s="6"/>
      <c r="N330" s="6"/>
    </row>
    <row r="331" spans="1:14" ht="12">
      <c r="A331" s="17"/>
      <c r="B331" s="6"/>
      <c r="C331" s="6"/>
      <c r="D331" s="6"/>
      <c r="E331" s="6"/>
      <c r="F331" s="6"/>
      <c r="G331" s="6"/>
      <c r="H331" s="6"/>
      <c r="I331" s="18"/>
      <c r="J331" s="18"/>
      <c r="K331" s="6"/>
      <c r="L331" s="6"/>
      <c r="M331" s="6"/>
      <c r="N331" s="6"/>
    </row>
    <row r="332" spans="1:14" ht="12">
      <c r="A332" s="17"/>
      <c r="B332" s="6"/>
      <c r="C332" s="6"/>
      <c r="D332" s="6"/>
      <c r="E332" s="6"/>
      <c r="F332" s="6"/>
      <c r="G332" s="6"/>
      <c r="H332" s="6"/>
      <c r="I332" s="18"/>
      <c r="J332" s="18"/>
      <c r="K332" s="6"/>
      <c r="L332" s="6"/>
      <c r="M332" s="6"/>
      <c r="N332" s="6"/>
    </row>
    <row r="333" spans="1:14" ht="12">
      <c r="A333" s="17"/>
      <c r="B333" s="6"/>
      <c r="C333" s="6"/>
      <c r="D333" s="6"/>
      <c r="E333" s="6"/>
      <c r="F333" s="6"/>
      <c r="G333" s="6"/>
      <c r="H333" s="6"/>
      <c r="I333" s="18"/>
      <c r="J333" s="18"/>
      <c r="K333" s="6"/>
      <c r="L333" s="6"/>
      <c r="M333" s="6"/>
      <c r="N333" s="6"/>
    </row>
    <row r="334" spans="1:14" ht="12">
      <c r="A334" s="17"/>
      <c r="B334" s="6"/>
      <c r="C334" s="6"/>
      <c r="D334" s="6"/>
      <c r="E334" s="6"/>
      <c r="F334" s="6"/>
      <c r="G334" s="6"/>
      <c r="H334" s="6"/>
      <c r="I334" s="18"/>
      <c r="J334" s="18"/>
      <c r="K334" s="6"/>
      <c r="L334" s="6"/>
      <c r="M334" s="6"/>
      <c r="N334" s="6"/>
    </row>
    <row r="335" spans="1:14" ht="12">
      <c r="A335" s="17"/>
      <c r="B335" s="6"/>
      <c r="C335" s="6"/>
      <c r="D335" s="6"/>
      <c r="E335" s="6"/>
      <c r="F335" s="6"/>
      <c r="G335" s="6"/>
      <c r="H335" s="6"/>
      <c r="I335" s="18"/>
      <c r="J335" s="18"/>
      <c r="K335" s="6"/>
      <c r="L335" s="6"/>
      <c r="M335" s="6"/>
      <c r="N335" s="6"/>
    </row>
    <row r="336" spans="1:14" ht="12">
      <c r="A336" s="17"/>
      <c r="B336" s="6"/>
      <c r="C336" s="6"/>
      <c r="D336" s="6"/>
      <c r="E336" s="6"/>
      <c r="F336" s="6"/>
      <c r="G336" s="6"/>
      <c r="H336" s="6"/>
      <c r="I336" s="18"/>
      <c r="J336" s="18"/>
      <c r="K336" s="6"/>
      <c r="L336" s="6"/>
      <c r="M336" s="6"/>
      <c r="N336" s="6"/>
    </row>
    <row r="337" spans="1:14" ht="12">
      <c r="A337" s="17"/>
      <c r="B337" s="6"/>
      <c r="C337" s="6"/>
      <c r="D337" s="6"/>
      <c r="E337" s="6"/>
      <c r="F337" s="6"/>
      <c r="G337" s="6"/>
      <c r="H337" s="6"/>
      <c r="I337" s="18"/>
      <c r="J337" s="18"/>
      <c r="K337" s="6"/>
      <c r="L337" s="6"/>
      <c r="M337" s="6"/>
      <c r="N337" s="6"/>
    </row>
    <row r="338" spans="1:14" ht="12">
      <c r="A338" s="17"/>
      <c r="B338" s="6"/>
      <c r="C338" s="6"/>
      <c r="D338" s="6"/>
      <c r="E338" s="6"/>
      <c r="F338" s="6"/>
      <c r="G338" s="6"/>
      <c r="H338" s="6"/>
      <c r="I338" s="18"/>
      <c r="J338" s="18"/>
      <c r="K338" s="6"/>
      <c r="L338" s="6"/>
      <c r="M338" s="6"/>
      <c r="N338" s="6"/>
    </row>
    <row r="339" spans="1:14" ht="12">
      <c r="A339" s="17"/>
      <c r="B339" s="6"/>
      <c r="C339" s="6"/>
      <c r="D339" s="6"/>
      <c r="E339" s="6"/>
      <c r="F339" s="6"/>
      <c r="G339" s="6"/>
      <c r="H339" s="6"/>
      <c r="I339" s="18"/>
      <c r="J339" s="18"/>
      <c r="K339" s="6"/>
      <c r="L339" s="6"/>
      <c r="M339" s="6"/>
      <c r="N339" s="6"/>
    </row>
    <row r="340" spans="1:14" ht="12">
      <c r="A340" s="17"/>
      <c r="B340" s="6"/>
      <c r="C340" s="6"/>
      <c r="D340" s="6"/>
      <c r="E340" s="6"/>
      <c r="F340" s="6"/>
      <c r="G340" s="6"/>
      <c r="H340" s="6"/>
      <c r="I340" s="18"/>
      <c r="J340" s="18"/>
      <c r="K340" s="6"/>
      <c r="L340" s="6"/>
      <c r="M340" s="6"/>
      <c r="N340" s="6"/>
    </row>
    <row r="341" spans="1:14" ht="12">
      <c r="A341" s="17"/>
      <c r="B341" s="6"/>
      <c r="C341" s="6"/>
      <c r="D341" s="6"/>
      <c r="E341" s="6"/>
      <c r="F341" s="6"/>
      <c r="G341" s="6"/>
      <c r="H341" s="6"/>
      <c r="I341" s="18"/>
      <c r="J341" s="18"/>
      <c r="K341" s="6"/>
      <c r="L341" s="6"/>
      <c r="M341" s="6"/>
      <c r="N341" s="6"/>
    </row>
    <row r="342" spans="1:14" ht="12">
      <c r="A342" s="17"/>
      <c r="B342" s="6"/>
      <c r="C342" s="6"/>
      <c r="D342" s="6"/>
      <c r="E342" s="6"/>
      <c r="F342" s="6"/>
      <c r="G342" s="6"/>
      <c r="H342" s="6"/>
      <c r="I342" s="18"/>
      <c r="J342" s="18"/>
      <c r="K342" s="6"/>
      <c r="L342" s="6"/>
      <c r="M342" s="6"/>
      <c r="N342" s="6"/>
    </row>
    <row r="343" spans="1:14" ht="12">
      <c r="A343" s="17"/>
      <c r="B343" s="6"/>
      <c r="C343" s="6"/>
      <c r="D343" s="6"/>
      <c r="E343" s="6"/>
      <c r="F343" s="6"/>
      <c r="G343" s="6"/>
      <c r="H343" s="6"/>
      <c r="I343" s="18"/>
      <c r="J343" s="18"/>
      <c r="K343" s="6"/>
      <c r="L343" s="6"/>
      <c r="M343" s="6"/>
      <c r="N343" s="6"/>
    </row>
    <row r="344" spans="1:14" ht="12">
      <c r="A344" s="17"/>
      <c r="B344" s="6"/>
      <c r="C344" s="6"/>
      <c r="D344" s="6"/>
      <c r="E344" s="6"/>
      <c r="F344" s="6"/>
      <c r="G344" s="6"/>
      <c r="H344" s="6"/>
      <c r="I344" s="18"/>
      <c r="J344" s="18"/>
      <c r="K344" s="6"/>
      <c r="L344" s="6"/>
      <c r="M344" s="6"/>
      <c r="N344" s="6"/>
    </row>
    <row r="345" spans="1:14" ht="12">
      <c r="A345" s="17"/>
      <c r="B345" s="6"/>
      <c r="C345" s="6"/>
      <c r="D345" s="6"/>
      <c r="E345" s="6"/>
      <c r="F345" s="6"/>
      <c r="G345" s="6"/>
      <c r="H345" s="6"/>
      <c r="I345" s="18"/>
      <c r="J345" s="18"/>
      <c r="K345" s="6"/>
      <c r="L345" s="6"/>
      <c r="M345" s="6"/>
      <c r="N345" s="6"/>
    </row>
    <row r="346" spans="1:14" ht="12">
      <c r="A346" s="17"/>
      <c r="B346" s="6"/>
      <c r="C346" s="6"/>
      <c r="D346" s="6"/>
      <c r="E346" s="6"/>
      <c r="F346" s="6"/>
      <c r="G346" s="6"/>
      <c r="H346" s="6"/>
      <c r="I346" s="18"/>
      <c r="J346" s="18"/>
      <c r="K346" s="6"/>
      <c r="L346" s="6"/>
      <c r="M346" s="6"/>
      <c r="N346" s="6"/>
    </row>
    <row r="347" spans="1:14" ht="12">
      <c r="A347" s="17"/>
      <c r="B347" s="6"/>
      <c r="C347" s="6"/>
      <c r="D347" s="6"/>
      <c r="E347" s="6"/>
      <c r="F347" s="6"/>
      <c r="G347" s="6"/>
      <c r="H347" s="6"/>
      <c r="I347" s="18"/>
      <c r="J347" s="18"/>
      <c r="K347" s="6"/>
      <c r="L347" s="6"/>
      <c r="M347" s="6"/>
      <c r="N347" s="6"/>
    </row>
    <row r="348" spans="1:14" ht="12">
      <c r="A348" s="17"/>
      <c r="B348" s="6"/>
      <c r="C348" s="6"/>
      <c r="D348" s="6"/>
      <c r="E348" s="6"/>
      <c r="F348" s="6"/>
      <c r="G348" s="6"/>
      <c r="H348" s="6"/>
      <c r="I348" s="18"/>
      <c r="J348" s="18"/>
      <c r="K348" s="6"/>
      <c r="L348" s="6"/>
      <c r="M348" s="6"/>
      <c r="N348" s="6"/>
    </row>
    <row r="349" spans="1:14" ht="12">
      <c r="A349" s="17"/>
      <c r="B349" s="6"/>
      <c r="C349" s="6"/>
      <c r="D349" s="6"/>
      <c r="E349" s="6"/>
      <c r="F349" s="6"/>
      <c r="G349" s="6"/>
      <c r="H349" s="6"/>
      <c r="I349" s="18"/>
      <c r="J349" s="18"/>
      <c r="K349" s="6"/>
      <c r="L349" s="6"/>
      <c r="M349" s="6"/>
      <c r="N349" s="6"/>
    </row>
    <row r="350" spans="1:14" ht="12">
      <c r="A350" s="17"/>
      <c r="B350" s="6"/>
      <c r="C350" s="6"/>
      <c r="D350" s="6"/>
      <c r="E350" s="6"/>
      <c r="F350" s="6"/>
      <c r="G350" s="6"/>
      <c r="H350" s="6"/>
      <c r="I350" s="18"/>
      <c r="J350" s="18"/>
      <c r="K350" s="6"/>
      <c r="L350" s="6"/>
      <c r="M350" s="6"/>
      <c r="N350" s="6"/>
    </row>
    <row r="351" spans="1:14" ht="12">
      <c r="A351" s="17"/>
      <c r="B351" s="6"/>
      <c r="C351" s="6"/>
      <c r="D351" s="6"/>
      <c r="E351" s="6"/>
      <c r="F351" s="6"/>
      <c r="G351" s="6"/>
      <c r="H351" s="6"/>
      <c r="I351" s="18"/>
      <c r="J351" s="18"/>
      <c r="K351" s="6"/>
      <c r="L351" s="6"/>
      <c r="M351" s="6"/>
      <c r="N351" s="6"/>
    </row>
    <row r="352" spans="1:14" ht="12">
      <c r="A352" s="17"/>
      <c r="B352" s="6"/>
      <c r="C352" s="6"/>
      <c r="D352" s="6"/>
      <c r="E352" s="6"/>
      <c r="F352" s="6"/>
      <c r="G352" s="6"/>
      <c r="H352" s="6"/>
      <c r="I352" s="18"/>
      <c r="J352" s="18"/>
      <c r="K352" s="6"/>
      <c r="L352" s="6"/>
      <c r="M352" s="6"/>
      <c r="N352" s="6"/>
    </row>
    <row r="353" spans="1:14" ht="12">
      <c r="A353" s="17"/>
      <c r="B353" s="6"/>
      <c r="C353" s="6"/>
      <c r="D353" s="6"/>
      <c r="E353" s="6"/>
      <c r="F353" s="6"/>
      <c r="G353" s="6"/>
      <c r="H353" s="6"/>
      <c r="I353" s="18"/>
      <c r="J353" s="18"/>
      <c r="K353" s="6"/>
      <c r="L353" s="6"/>
      <c r="M353" s="6"/>
      <c r="N353" s="6"/>
    </row>
    <row r="354" spans="1:14" ht="12">
      <c r="A354" s="17"/>
      <c r="B354" s="6"/>
      <c r="C354" s="6"/>
      <c r="D354" s="6"/>
      <c r="E354" s="6"/>
      <c r="F354" s="6"/>
      <c r="G354" s="6"/>
      <c r="H354" s="6"/>
      <c r="I354" s="18"/>
      <c r="J354" s="18"/>
      <c r="K354" s="6"/>
      <c r="L354" s="6"/>
      <c r="M354" s="6"/>
      <c r="N354" s="6"/>
    </row>
    <row r="355" spans="1:14" ht="12">
      <c r="A355" s="17"/>
      <c r="B355" s="6"/>
      <c r="C355" s="6"/>
      <c r="D355" s="6"/>
      <c r="E355" s="6"/>
      <c r="F355" s="6"/>
      <c r="G355" s="6"/>
      <c r="H355" s="6"/>
      <c r="I355" s="18"/>
      <c r="J355" s="18"/>
      <c r="K355" s="6"/>
      <c r="L355" s="6"/>
      <c r="M355" s="6"/>
      <c r="N355" s="6"/>
    </row>
    <row r="356" spans="1:14" ht="12">
      <c r="A356" s="17"/>
      <c r="B356" s="6"/>
      <c r="C356" s="6"/>
      <c r="D356" s="6"/>
      <c r="E356" s="6"/>
      <c r="F356" s="6"/>
      <c r="G356" s="6"/>
      <c r="H356" s="6"/>
      <c r="I356" s="18"/>
      <c r="J356" s="18"/>
      <c r="K356" s="6"/>
      <c r="L356" s="6"/>
      <c r="M356" s="6"/>
      <c r="N356" s="6"/>
    </row>
    <row r="357" spans="1:14" ht="12">
      <c r="A357" s="17"/>
      <c r="B357" s="6"/>
      <c r="C357" s="6"/>
      <c r="D357" s="6"/>
      <c r="E357" s="6"/>
      <c r="F357" s="6"/>
      <c r="G357" s="6"/>
      <c r="H357" s="6"/>
      <c r="I357" s="18"/>
      <c r="J357" s="18"/>
      <c r="K357" s="6"/>
      <c r="L357" s="6"/>
      <c r="M357" s="6"/>
      <c r="N357" s="6"/>
    </row>
    <row r="358" spans="1:14" ht="12">
      <c r="A358" s="17"/>
      <c r="B358" s="6"/>
      <c r="C358" s="6"/>
      <c r="D358" s="6"/>
      <c r="E358" s="6"/>
      <c r="F358" s="6"/>
      <c r="G358" s="6"/>
      <c r="H358" s="6"/>
      <c r="I358" s="18"/>
      <c r="J358" s="18"/>
      <c r="K358" s="6"/>
      <c r="L358" s="6"/>
      <c r="M358" s="6"/>
      <c r="N358" s="6"/>
    </row>
    <row r="359" spans="1:14" ht="12">
      <c r="A359" s="17"/>
      <c r="B359" s="6"/>
      <c r="C359" s="6"/>
      <c r="D359" s="6"/>
      <c r="E359" s="6"/>
      <c r="F359" s="6"/>
      <c r="G359" s="6"/>
      <c r="H359" s="6"/>
      <c r="I359" s="18"/>
      <c r="J359" s="18"/>
      <c r="K359" s="6"/>
      <c r="L359" s="6"/>
      <c r="M359" s="6"/>
      <c r="N359" s="6"/>
    </row>
    <row r="360" spans="1:14" ht="12">
      <c r="A360" s="17"/>
      <c r="B360" s="6"/>
      <c r="C360" s="6"/>
      <c r="D360" s="6"/>
      <c r="E360" s="6"/>
      <c r="F360" s="6"/>
      <c r="G360" s="6"/>
      <c r="H360" s="6"/>
      <c r="I360" s="18"/>
      <c r="J360" s="18"/>
      <c r="K360" s="6"/>
      <c r="L360" s="6"/>
      <c r="M360" s="6"/>
      <c r="N360" s="6"/>
    </row>
    <row r="361" spans="1:14" ht="12">
      <c r="A361" s="17"/>
      <c r="B361" s="6"/>
      <c r="C361" s="6"/>
      <c r="D361" s="6"/>
      <c r="E361" s="6"/>
      <c r="F361" s="6"/>
      <c r="G361" s="6"/>
      <c r="H361" s="6"/>
      <c r="I361" s="18"/>
      <c r="J361" s="18"/>
      <c r="K361" s="6"/>
      <c r="L361" s="6"/>
      <c r="M361" s="6"/>
      <c r="N361" s="6"/>
    </row>
    <row r="362" spans="1:14" ht="12">
      <c r="A362" s="17"/>
      <c r="B362" s="6"/>
      <c r="C362" s="6"/>
      <c r="D362" s="6"/>
      <c r="E362" s="6"/>
      <c r="F362" s="6"/>
      <c r="G362" s="6"/>
      <c r="H362" s="6"/>
      <c r="I362" s="18"/>
      <c r="J362" s="18"/>
      <c r="K362" s="6"/>
      <c r="L362" s="6"/>
      <c r="M362" s="6"/>
      <c r="N362" s="6"/>
    </row>
    <row r="363" spans="1:14" ht="12">
      <c r="A363" s="17"/>
      <c r="B363" s="6"/>
      <c r="C363" s="6"/>
      <c r="D363" s="6"/>
      <c r="E363" s="6"/>
      <c r="F363" s="6"/>
      <c r="G363" s="6"/>
      <c r="H363" s="6"/>
      <c r="I363" s="18"/>
      <c r="J363" s="18"/>
      <c r="K363" s="6"/>
      <c r="L363" s="6"/>
      <c r="M363" s="6"/>
      <c r="N363" s="6"/>
    </row>
    <row r="364" spans="1:14" ht="12">
      <c r="A364" s="17"/>
      <c r="B364" s="6"/>
      <c r="C364" s="6"/>
      <c r="D364" s="6"/>
      <c r="E364" s="6"/>
      <c r="F364" s="6"/>
      <c r="G364" s="6"/>
      <c r="H364" s="6"/>
      <c r="I364" s="18"/>
      <c r="J364" s="18"/>
      <c r="K364" s="6"/>
      <c r="L364" s="6"/>
      <c r="M364" s="6"/>
      <c r="N364" s="6"/>
    </row>
    <row r="365" spans="1:14" ht="12">
      <c r="A365" s="17"/>
      <c r="B365" s="6"/>
      <c r="C365" s="6"/>
      <c r="D365" s="6"/>
      <c r="E365" s="6"/>
      <c r="F365" s="6"/>
      <c r="G365" s="6"/>
      <c r="H365" s="6"/>
      <c r="I365" s="18"/>
      <c r="J365" s="18"/>
      <c r="K365" s="6"/>
      <c r="L365" s="6"/>
      <c r="M365" s="6"/>
      <c r="N365" s="6"/>
    </row>
    <row r="366" spans="1:14" ht="12">
      <c r="A366" s="17"/>
      <c r="B366" s="6"/>
      <c r="C366" s="6"/>
      <c r="D366" s="6"/>
      <c r="E366" s="6"/>
      <c r="F366" s="6"/>
      <c r="G366" s="6"/>
      <c r="H366" s="6"/>
      <c r="I366" s="18"/>
      <c r="J366" s="18"/>
      <c r="K366" s="6"/>
      <c r="L366" s="6"/>
      <c r="M366" s="6"/>
      <c r="N366" s="6"/>
    </row>
    <row r="367" spans="1:14" ht="12">
      <c r="A367" s="17"/>
      <c r="B367" s="6"/>
      <c r="C367" s="6"/>
      <c r="D367" s="6"/>
      <c r="E367" s="6"/>
      <c r="F367" s="6"/>
      <c r="G367" s="6"/>
      <c r="H367" s="6"/>
      <c r="I367" s="18"/>
      <c r="J367" s="18"/>
      <c r="K367" s="6"/>
      <c r="L367" s="6"/>
      <c r="M367" s="6"/>
      <c r="N367" s="6"/>
    </row>
    <row r="368" spans="1:14" ht="12">
      <c r="A368" s="17"/>
      <c r="B368" s="6"/>
      <c r="C368" s="6"/>
      <c r="D368" s="6"/>
      <c r="E368" s="6"/>
      <c r="F368" s="6"/>
      <c r="G368" s="6"/>
      <c r="H368" s="6"/>
      <c r="I368" s="18"/>
      <c r="J368" s="18"/>
      <c r="K368" s="6"/>
      <c r="L368" s="6"/>
      <c r="M368" s="6"/>
      <c r="N368" s="6"/>
    </row>
    <row r="369" spans="1:14" ht="12">
      <c r="A369" s="17"/>
      <c r="B369" s="6"/>
      <c r="C369" s="6"/>
      <c r="D369" s="6"/>
      <c r="E369" s="6"/>
      <c r="F369" s="6"/>
      <c r="G369" s="6"/>
      <c r="H369" s="6"/>
      <c r="I369" s="18"/>
      <c r="J369" s="18"/>
      <c r="K369" s="6"/>
      <c r="L369" s="6"/>
      <c r="M369" s="6"/>
      <c r="N369" s="6"/>
    </row>
    <row r="370" spans="1:14" ht="12">
      <c r="A370" s="17"/>
      <c r="B370" s="6"/>
      <c r="C370" s="6"/>
      <c r="D370" s="6"/>
      <c r="E370" s="6"/>
      <c r="F370" s="6"/>
      <c r="G370" s="6"/>
      <c r="H370" s="6"/>
      <c r="I370" s="18"/>
      <c r="J370" s="18"/>
      <c r="K370" s="6"/>
      <c r="L370" s="6"/>
      <c r="M370" s="6"/>
      <c r="N370" s="6"/>
    </row>
    <row r="371" spans="1:14" ht="12">
      <c r="A371" s="17"/>
      <c r="B371" s="6"/>
      <c r="C371" s="6"/>
      <c r="D371" s="6"/>
      <c r="E371" s="6"/>
      <c r="F371" s="6"/>
      <c r="G371" s="6"/>
      <c r="H371" s="6"/>
      <c r="I371" s="18"/>
      <c r="J371" s="18"/>
      <c r="K371" s="6"/>
      <c r="L371" s="6"/>
      <c r="M371" s="6"/>
      <c r="N371" s="6"/>
    </row>
    <row r="372" spans="1:14" ht="12">
      <c r="A372" s="17"/>
      <c r="B372" s="6"/>
      <c r="C372" s="6"/>
      <c r="D372" s="6"/>
      <c r="E372" s="6"/>
      <c r="F372" s="6"/>
      <c r="G372" s="6"/>
      <c r="H372" s="6"/>
      <c r="I372" s="18"/>
      <c r="J372" s="18"/>
      <c r="K372" s="6"/>
      <c r="L372" s="6"/>
      <c r="M372" s="6"/>
      <c r="N372" s="6"/>
    </row>
    <row r="373" spans="1:14" ht="12">
      <c r="A373" s="17"/>
      <c r="B373" s="6"/>
      <c r="C373" s="6"/>
      <c r="D373" s="6"/>
      <c r="E373" s="6"/>
      <c r="F373" s="6"/>
      <c r="G373" s="6"/>
      <c r="H373" s="6"/>
      <c r="I373" s="18"/>
      <c r="J373" s="18"/>
      <c r="K373" s="6"/>
      <c r="L373" s="6"/>
      <c r="M373" s="6"/>
      <c r="N373" s="6"/>
    </row>
    <row r="374" spans="1:14" ht="12">
      <c r="A374" s="17"/>
      <c r="B374" s="6"/>
      <c r="C374" s="6"/>
      <c r="D374" s="6"/>
      <c r="E374" s="6"/>
      <c r="F374" s="6"/>
      <c r="G374" s="6"/>
      <c r="H374" s="6"/>
      <c r="I374" s="18"/>
      <c r="J374" s="18"/>
      <c r="K374" s="6"/>
      <c r="L374" s="6"/>
      <c r="M374" s="6"/>
      <c r="N374" s="6"/>
    </row>
    <row r="375" spans="1:14" ht="12">
      <c r="A375" s="17"/>
      <c r="B375" s="6"/>
      <c r="C375" s="6"/>
      <c r="D375" s="6"/>
      <c r="E375" s="6"/>
      <c r="F375" s="6"/>
      <c r="G375" s="6"/>
      <c r="H375" s="6"/>
      <c r="I375" s="18"/>
      <c r="J375" s="18"/>
      <c r="K375" s="6"/>
      <c r="L375" s="6"/>
      <c r="M375" s="6"/>
      <c r="N375" s="6"/>
    </row>
    <row r="376" spans="1:14" ht="12">
      <c r="A376" s="17"/>
      <c r="B376" s="6"/>
      <c r="C376" s="6"/>
      <c r="D376" s="6"/>
      <c r="E376" s="6"/>
      <c r="F376" s="6"/>
      <c r="G376" s="6"/>
      <c r="H376" s="6"/>
      <c r="I376" s="18"/>
      <c r="J376" s="18"/>
      <c r="K376" s="6"/>
      <c r="L376" s="6"/>
      <c r="M376" s="6"/>
      <c r="N376" s="6"/>
    </row>
    <row r="377" spans="1:14" ht="12">
      <c r="A377" s="17"/>
      <c r="B377" s="6"/>
      <c r="C377" s="6"/>
      <c r="D377" s="6"/>
      <c r="E377" s="6"/>
      <c r="F377" s="6"/>
      <c r="G377" s="6"/>
      <c r="H377" s="6"/>
      <c r="I377" s="18"/>
      <c r="J377" s="18"/>
      <c r="K377" s="6"/>
      <c r="L377" s="6"/>
      <c r="M377" s="6"/>
      <c r="N377" s="6"/>
    </row>
    <row r="378" spans="1:14" ht="12">
      <c r="A378" s="17"/>
      <c r="B378" s="6"/>
      <c r="C378" s="6"/>
      <c r="D378" s="6"/>
      <c r="E378" s="6"/>
      <c r="F378" s="6"/>
      <c r="G378" s="6"/>
      <c r="H378" s="6"/>
      <c r="I378" s="18"/>
      <c r="J378" s="18"/>
      <c r="K378" s="6"/>
      <c r="L378" s="6"/>
      <c r="M378" s="6"/>
      <c r="N378" s="6"/>
    </row>
    <row r="379" spans="1:14" ht="12">
      <c r="A379" s="17"/>
      <c r="B379" s="6"/>
      <c r="C379" s="6"/>
      <c r="D379" s="6"/>
      <c r="E379" s="6"/>
      <c r="F379" s="6"/>
      <c r="G379" s="6"/>
      <c r="H379" s="6"/>
      <c r="I379" s="18"/>
      <c r="J379" s="18"/>
      <c r="K379" s="6"/>
      <c r="L379" s="6"/>
      <c r="M379" s="6"/>
      <c r="N379" s="6"/>
    </row>
    <row r="380" spans="1:14" ht="12">
      <c r="A380" s="17"/>
      <c r="B380" s="6"/>
      <c r="C380" s="6"/>
      <c r="D380" s="6"/>
      <c r="E380" s="6"/>
      <c r="F380" s="6"/>
      <c r="G380" s="6"/>
      <c r="H380" s="6"/>
      <c r="I380" s="18"/>
      <c r="J380" s="18"/>
      <c r="K380" s="6"/>
      <c r="L380" s="6"/>
      <c r="M380" s="6"/>
      <c r="N380" s="6"/>
    </row>
    <row r="381" spans="1:14" ht="12">
      <c r="A381" s="17"/>
      <c r="B381" s="6"/>
      <c r="C381" s="6"/>
      <c r="D381" s="6"/>
      <c r="E381" s="6"/>
      <c r="F381" s="6"/>
      <c r="G381" s="6"/>
      <c r="H381" s="6"/>
      <c r="I381" s="18"/>
      <c r="J381" s="18"/>
      <c r="K381" s="6"/>
      <c r="L381" s="6"/>
      <c r="M381" s="6"/>
      <c r="N381" s="6"/>
    </row>
    <row r="382" spans="1:14" ht="12">
      <c r="A382" s="17"/>
      <c r="B382" s="6"/>
      <c r="C382" s="6"/>
      <c r="D382" s="6"/>
      <c r="E382" s="6"/>
      <c r="F382" s="6"/>
      <c r="G382" s="6"/>
      <c r="H382" s="6"/>
      <c r="I382" s="18"/>
      <c r="J382" s="18"/>
      <c r="K382" s="6"/>
      <c r="L382" s="6"/>
      <c r="M382" s="6"/>
      <c r="N382" s="6"/>
    </row>
    <row r="383" spans="1:14" ht="12">
      <c r="A383" s="17"/>
      <c r="B383" s="6"/>
      <c r="C383" s="6"/>
      <c r="D383" s="6"/>
      <c r="E383" s="6"/>
      <c r="F383" s="6"/>
      <c r="G383" s="6"/>
      <c r="H383" s="6"/>
      <c r="I383" s="18"/>
      <c r="J383" s="18"/>
      <c r="K383" s="6"/>
      <c r="L383" s="6"/>
      <c r="M383" s="6"/>
      <c r="N383" s="6"/>
    </row>
    <row r="384" spans="1:14" ht="12">
      <c r="A384" s="17"/>
      <c r="B384" s="6"/>
      <c r="C384" s="6"/>
      <c r="D384" s="6"/>
      <c r="E384" s="6"/>
      <c r="F384" s="6"/>
      <c r="G384" s="6"/>
      <c r="H384" s="6"/>
      <c r="I384" s="18"/>
      <c r="J384" s="18"/>
      <c r="K384" s="6"/>
      <c r="L384" s="6"/>
      <c r="M384" s="6"/>
      <c r="N384" s="6"/>
    </row>
    <row r="385" spans="1:14" ht="12">
      <c r="A385" s="17"/>
      <c r="B385" s="6"/>
      <c r="C385" s="6"/>
      <c r="D385" s="6"/>
      <c r="E385" s="6"/>
      <c r="F385" s="6"/>
      <c r="G385" s="6"/>
      <c r="H385" s="6"/>
      <c r="I385" s="18"/>
      <c r="J385" s="18"/>
      <c r="K385" s="6"/>
      <c r="L385" s="6"/>
      <c r="M385" s="6"/>
      <c r="N385" s="6"/>
    </row>
    <row r="386" spans="1:14" ht="12">
      <c r="A386" s="17"/>
      <c r="B386" s="6"/>
      <c r="C386" s="6"/>
      <c r="D386" s="6"/>
      <c r="E386" s="6"/>
      <c r="F386" s="6"/>
      <c r="G386" s="6"/>
      <c r="H386" s="6"/>
      <c r="I386" s="18"/>
      <c r="J386" s="18"/>
      <c r="K386" s="6"/>
      <c r="L386" s="6"/>
      <c r="M386" s="6"/>
      <c r="N386" s="6"/>
    </row>
    <row r="387" spans="1:14" ht="12">
      <c r="A387" s="17"/>
      <c r="B387" s="6"/>
      <c r="C387" s="6"/>
      <c r="D387" s="6"/>
      <c r="E387" s="6"/>
      <c r="F387" s="6"/>
      <c r="G387" s="6"/>
      <c r="H387" s="6"/>
      <c r="I387" s="18"/>
      <c r="J387" s="18"/>
      <c r="K387" s="6"/>
      <c r="L387" s="6"/>
      <c r="M387" s="6"/>
      <c r="N387" s="6"/>
    </row>
    <row r="388" spans="1:14" ht="12">
      <c r="A388" s="17"/>
      <c r="B388" s="6"/>
      <c r="C388" s="6"/>
      <c r="D388" s="6"/>
      <c r="E388" s="6"/>
      <c r="F388" s="6"/>
      <c r="G388" s="6"/>
      <c r="H388" s="6"/>
      <c r="I388" s="18"/>
      <c r="J388" s="18"/>
      <c r="K388" s="6"/>
      <c r="L388" s="6"/>
      <c r="M388" s="6"/>
      <c r="N388" s="6"/>
    </row>
    <row r="389" spans="1:14" ht="12">
      <c r="A389" s="17"/>
      <c r="B389" s="6"/>
      <c r="C389" s="6"/>
      <c r="D389" s="6"/>
      <c r="E389" s="6"/>
      <c r="F389" s="6"/>
      <c r="G389" s="6"/>
      <c r="H389" s="6"/>
      <c r="I389" s="18"/>
      <c r="J389" s="18"/>
      <c r="K389" s="6"/>
      <c r="L389" s="6"/>
      <c r="M389" s="6"/>
      <c r="N389" s="6"/>
    </row>
    <row r="390" spans="1:14" ht="12">
      <c r="A390" s="17"/>
      <c r="B390" s="6"/>
      <c r="C390" s="6"/>
      <c r="D390" s="6"/>
      <c r="E390" s="6"/>
      <c r="F390" s="6"/>
      <c r="G390" s="6"/>
      <c r="H390" s="6"/>
      <c r="I390" s="18"/>
      <c r="J390" s="18"/>
      <c r="K390" s="6"/>
      <c r="L390" s="6"/>
      <c r="M390" s="6"/>
      <c r="N390" s="6"/>
    </row>
    <row r="391" spans="1:14" ht="12">
      <c r="A391" s="17"/>
      <c r="B391" s="6"/>
      <c r="C391" s="6"/>
      <c r="D391" s="6"/>
      <c r="E391" s="6"/>
      <c r="F391" s="6"/>
      <c r="G391" s="6"/>
      <c r="H391" s="6"/>
      <c r="I391" s="18"/>
      <c r="J391" s="18"/>
      <c r="K391" s="6"/>
      <c r="L391" s="6"/>
      <c r="M391" s="6"/>
      <c r="N391" s="6"/>
    </row>
    <row r="392" spans="1:14" ht="12">
      <c r="A392" s="17"/>
      <c r="B392" s="6"/>
      <c r="C392" s="6"/>
      <c r="D392" s="6"/>
      <c r="E392" s="6"/>
      <c r="F392" s="6"/>
      <c r="G392" s="6"/>
      <c r="H392" s="6"/>
      <c r="I392" s="18"/>
      <c r="J392" s="18"/>
      <c r="K392" s="6"/>
      <c r="L392" s="6"/>
      <c r="M392" s="6"/>
      <c r="N392" s="6"/>
    </row>
    <row r="393" spans="1:14" ht="12">
      <c r="A393" s="17"/>
      <c r="B393" s="6"/>
      <c r="C393" s="6"/>
      <c r="D393" s="6"/>
      <c r="E393" s="6"/>
      <c r="F393" s="6"/>
      <c r="G393" s="6"/>
      <c r="H393" s="6"/>
      <c r="I393" s="18"/>
      <c r="J393" s="18"/>
      <c r="K393" s="6"/>
      <c r="L393" s="6"/>
      <c r="M393" s="6"/>
      <c r="N393" s="6"/>
    </row>
    <row r="394" spans="1:14" ht="12">
      <c r="A394" s="17"/>
      <c r="B394" s="6"/>
      <c r="C394" s="6"/>
      <c r="D394" s="6"/>
      <c r="E394" s="6"/>
      <c r="F394" s="6"/>
      <c r="G394" s="6"/>
      <c r="H394" s="6"/>
      <c r="I394" s="18"/>
      <c r="J394" s="18"/>
      <c r="K394" s="6"/>
      <c r="L394" s="6"/>
      <c r="M394" s="6"/>
      <c r="N394" s="6"/>
    </row>
    <row r="395" spans="1:14" ht="12">
      <c r="A395" s="17"/>
      <c r="B395" s="6"/>
      <c r="C395" s="6"/>
      <c r="D395" s="6"/>
      <c r="E395" s="6"/>
      <c r="F395" s="6"/>
      <c r="G395" s="6"/>
      <c r="H395" s="6"/>
      <c r="I395" s="18"/>
      <c r="J395" s="18"/>
      <c r="K395" s="6"/>
      <c r="L395" s="6"/>
      <c r="M395" s="6"/>
      <c r="N395" s="6"/>
    </row>
    <row r="396" spans="1:14" ht="12">
      <c r="A396" s="17"/>
      <c r="B396" s="6"/>
      <c r="C396" s="6"/>
      <c r="D396" s="6"/>
      <c r="E396" s="6"/>
      <c r="F396" s="6"/>
      <c r="G396" s="6"/>
      <c r="H396" s="6"/>
      <c r="I396" s="18"/>
      <c r="J396" s="18"/>
      <c r="K396" s="6"/>
      <c r="L396" s="6"/>
      <c r="M396" s="6"/>
      <c r="N396" s="6"/>
    </row>
    <row r="397" spans="1:14" ht="12">
      <c r="A397" s="17"/>
      <c r="B397" s="6"/>
      <c r="C397" s="6"/>
      <c r="D397" s="6"/>
      <c r="E397" s="6"/>
      <c r="F397" s="6"/>
      <c r="G397" s="6"/>
      <c r="H397" s="6"/>
      <c r="I397" s="18"/>
      <c r="J397" s="18"/>
      <c r="K397" s="6"/>
      <c r="L397" s="6"/>
      <c r="M397" s="6"/>
      <c r="N397" s="6"/>
    </row>
    <row r="398" spans="1:14" ht="12">
      <c r="A398" s="17"/>
      <c r="B398" s="6"/>
      <c r="C398" s="6"/>
      <c r="D398" s="6"/>
      <c r="E398" s="6"/>
      <c r="F398" s="6"/>
      <c r="G398" s="6"/>
      <c r="H398" s="6"/>
      <c r="I398" s="18"/>
      <c r="J398" s="18"/>
      <c r="K398" s="6"/>
      <c r="L398" s="6"/>
      <c r="M398" s="6"/>
      <c r="N398" s="6"/>
    </row>
    <row r="399" spans="1:14" ht="12">
      <c r="A399" s="17"/>
      <c r="B399" s="6"/>
      <c r="C399" s="6"/>
      <c r="D399" s="6"/>
      <c r="E399" s="6"/>
      <c r="F399" s="6"/>
      <c r="G399" s="6"/>
      <c r="H399" s="6"/>
      <c r="I399" s="18"/>
      <c r="J399" s="18"/>
      <c r="K399" s="6"/>
      <c r="L399" s="6"/>
      <c r="M399" s="6"/>
      <c r="N399" s="6"/>
    </row>
    <row r="400" spans="1:14" ht="12">
      <c r="A400" s="17"/>
      <c r="B400" s="6"/>
      <c r="C400" s="6"/>
      <c r="D400" s="6"/>
      <c r="E400" s="6"/>
      <c r="F400" s="6"/>
      <c r="G400" s="6"/>
      <c r="H400" s="6"/>
      <c r="I400" s="18"/>
      <c r="J400" s="18"/>
      <c r="K400" s="6"/>
      <c r="L400" s="6"/>
      <c r="M400" s="6"/>
      <c r="N400" s="6"/>
    </row>
    <row r="401" spans="1:14" ht="12">
      <c r="A401" s="17"/>
      <c r="B401" s="6"/>
      <c r="C401" s="6"/>
      <c r="D401" s="6"/>
      <c r="E401" s="6"/>
      <c r="F401" s="6"/>
      <c r="G401" s="6"/>
      <c r="H401" s="6"/>
      <c r="I401" s="18"/>
      <c r="J401" s="18"/>
      <c r="K401" s="6"/>
      <c r="L401" s="6"/>
      <c r="M401" s="6"/>
      <c r="N401" s="6"/>
    </row>
    <row r="402" spans="1:14" ht="12">
      <c r="A402" s="17"/>
      <c r="B402" s="6"/>
      <c r="C402" s="6"/>
      <c r="D402" s="6"/>
      <c r="E402" s="6"/>
      <c r="F402" s="6"/>
      <c r="G402" s="6"/>
      <c r="H402" s="6"/>
      <c r="I402" s="18"/>
      <c r="J402" s="18"/>
      <c r="K402" s="6"/>
      <c r="L402" s="6"/>
      <c r="M402" s="6"/>
      <c r="N402" s="6"/>
    </row>
    <row r="403" spans="1:14" ht="12">
      <c r="A403" s="17"/>
      <c r="B403" s="6"/>
      <c r="C403" s="6"/>
      <c r="D403" s="6"/>
      <c r="E403" s="6"/>
      <c r="F403" s="6"/>
      <c r="G403" s="6"/>
      <c r="H403" s="6"/>
      <c r="I403" s="18"/>
      <c r="J403" s="18"/>
      <c r="K403" s="6"/>
      <c r="L403" s="6"/>
      <c r="M403" s="6"/>
      <c r="N403" s="6"/>
    </row>
    <row r="404" spans="1:14" ht="12">
      <c r="A404" s="17"/>
      <c r="B404" s="6"/>
      <c r="C404" s="6"/>
      <c r="D404" s="6"/>
      <c r="E404" s="6"/>
      <c r="F404" s="6"/>
      <c r="G404" s="6"/>
      <c r="H404" s="6"/>
      <c r="I404" s="18"/>
      <c r="J404" s="18"/>
      <c r="K404" s="6"/>
      <c r="L404" s="6"/>
      <c r="M404" s="6"/>
      <c r="N404" s="6"/>
    </row>
    <row r="405" spans="1:14" ht="12">
      <c r="A405" s="17"/>
      <c r="B405" s="6"/>
      <c r="C405" s="6"/>
      <c r="D405" s="6"/>
      <c r="E405" s="6"/>
      <c r="F405" s="6"/>
      <c r="G405" s="6"/>
      <c r="H405" s="6"/>
      <c r="I405" s="18"/>
      <c r="J405" s="18"/>
      <c r="K405" s="6"/>
      <c r="L405" s="6"/>
      <c r="M405" s="6"/>
      <c r="N405" s="6"/>
    </row>
    <row r="406" spans="1:14" ht="12">
      <c r="A406" s="17"/>
      <c r="B406" s="6"/>
      <c r="C406" s="6"/>
      <c r="D406" s="6"/>
      <c r="E406" s="6"/>
      <c r="F406" s="6"/>
      <c r="G406" s="6"/>
      <c r="H406" s="6"/>
      <c r="I406" s="18"/>
      <c r="J406" s="18"/>
      <c r="K406" s="6"/>
      <c r="L406" s="6"/>
      <c r="M406" s="6"/>
      <c r="N406" s="6"/>
    </row>
    <row r="407" spans="1:14" ht="12">
      <c r="A407" s="17"/>
      <c r="B407" s="6"/>
      <c r="C407" s="6"/>
      <c r="D407" s="6"/>
      <c r="E407" s="6"/>
      <c r="F407" s="6"/>
      <c r="G407" s="6"/>
      <c r="H407" s="6"/>
      <c r="I407" s="18"/>
      <c r="J407" s="18"/>
      <c r="K407" s="6"/>
      <c r="L407" s="6"/>
      <c r="M407" s="6"/>
      <c r="N407" s="6"/>
    </row>
    <row r="408" spans="1:14" ht="12">
      <c r="A408" s="17"/>
      <c r="B408" s="6"/>
      <c r="C408" s="6"/>
      <c r="D408" s="6"/>
      <c r="E408" s="6"/>
      <c r="F408" s="6"/>
      <c r="G408" s="6"/>
      <c r="H408" s="6"/>
      <c r="I408" s="18"/>
      <c r="J408" s="18"/>
      <c r="K408" s="6"/>
      <c r="L408" s="6"/>
      <c r="M408" s="6"/>
      <c r="N408" s="6"/>
    </row>
    <row r="409" spans="1:14" ht="12">
      <c r="A409" s="17"/>
      <c r="B409" s="6"/>
      <c r="C409" s="6"/>
      <c r="D409" s="6"/>
      <c r="E409" s="6"/>
      <c r="F409" s="6"/>
      <c r="G409" s="6"/>
      <c r="H409" s="6"/>
      <c r="I409" s="18"/>
      <c r="J409" s="18"/>
      <c r="K409" s="6"/>
      <c r="L409" s="6"/>
      <c r="M409" s="6"/>
      <c r="N409" s="6"/>
    </row>
    <row r="410" spans="1:14" ht="12">
      <c r="A410" s="17"/>
      <c r="B410" s="6"/>
      <c r="C410" s="6"/>
      <c r="D410" s="6"/>
      <c r="E410" s="6"/>
      <c r="F410" s="6"/>
      <c r="G410" s="6"/>
      <c r="H410" s="6"/>
      <c r="I410" s="18"/>
      <c r="J410" s="18"/>
      <c r="K410" s="6"/>
      <c r="L410" s="6"/>
      <c r="M410" s="6"/>
      <c r="N410" s="6"/>
    </row>
    <row r="411" spans="1:14" ht="12">
      <c r="A411" s="17"/>
      <c r="B411" s="6"/>
      <c r="C411" s="6"/>
      <c r="D411" s="6"/>
      <c r="E411" s="6"/>
      <c r="F411" s="6"/>
      <c r="G411" s="6"/>
      <c r="H411" s="6"/>
      <c r="I411" s="18"/>
      <c r="J411" s="18"/>
      <c r="K411" s="6"/>
      <c r="L411" s="6"/>
      <c r="M411" s="6"/>
      <c r="N411" s="6"/>
    </row>
    <row r="412" spans="1:14" ht="12">
      <c r="A412" s="17"/>
      <c r="B412" s="6"/>
      <c r="C412" s="6"/>
      <c r="D412" s="6"/>
      <c r="E412" s="6"/>
      <c r="F412" s="6"/>
      <c r="G412" s="6"/>
      <c r="H412" s="6"/>
      <c r="I412" s="18"/>
      <c r="J412" s="18"/>
      <c r="K412" s="6"/>
      <c r="L412" s="6"/>
      <c r="M412" s="6"/>
      <c r="N412" s="6"/>
    </row>
    <row r="413" spans="1:14" ht="12">
      <c r="A413" s="17"/>
      <c r="B413" s="6"/>
      <c r="C413" s="6"/>
      <c r="D413" s="6"/>
      <c r="E413" s="6"/>
      <c r="F413" s="6"/>
      <c r="G413" s="6"/>
      <c r="H413" s="6"/>
      <c r="I413" s="18"/>
      <c r="J413" s="18"/>
      <c r="K413" s="6"/>
      <c r="L413" s="6"/>
      <c r="M413" s="6"/>
      <c r="N413" s="6"/>
    </row>
    <row r="414" spans="1:14" ht="12">
      <c r="A414" s="17"/>
      <c r="B414" s="6"/>
      <c r="C414" s="6"/>
      <c r="D414" s="6"/>
      <c r="E414" s="6"/>
      <c r="F414" s="6"/>
      <c r="G414" s="6"/>
      <c r="H414" s="6"/>
      <c r="I414" s="18"/>
      <c r="J414" s="18"/>
      <c r="K414" s="6"/>
      <c r="L414" s="6"/>
      <c r="M414" s="6"/>
      <c r="N414" s="6"/>
    </row>
    <row r="415" spans="1:14" ht="12">
      <c r="A415" s="17"/>
      <c r="B415" s="6"/>
      <c r="C415" s="6"/>
      <c r="D415" s="6"/>
      <c r="E415" s="6"/>
      <c r="F415" s="6"/>
      <c r="G415" s="6"/>
      <c r="H415" s="6"/>
      <c r="I415" s="18"/>
      <c r="J415" s="18"/>
      <c r="K415" s="6"/>
      <c r="L415" s="6"/>
      <c r="M415" s="6"/>
      <c r="N415" s="6"/>
    </row>
    <row r="416" spans="1:14" ht="12">
      <c r="A416" s="17"/>
      <c r="B416" s="6"/>
      <c r="C416" s="6"/>
      <c r="D416" s="6"/>
      <c r="E416" s="6"/>
      <c r="F416" s="6"/>
      <c r="G416" s="6"/>
      <c r="H416" s="6"/>
      <c r="I416" s="18"/>
      <c r="J416" s="18"/>
      <c r="K416" s="6"/>
      <c r="L416" s="6"/>
      <c r="M416" s="6"/>
      <c r="N416" s="6"/>
    </row>
    <row r="417" spans="1:14" ht="12">
      <c r="A417" s="17"/>
      <c r="B417" s="6"/>
      <c r="C417" s="6"/>
      <c r="D417" s="6"/>
      <c r="E417" s="6"/>
      <c r="F417" s="6"/>
      <c r="G417" s="6"/>
      <c r="H417" s="6"/>
      <c r="I417" s="18"/>
      <c r="J417" s="18"/>
      <c r="K417" s="6"/>
      <c r="L417" s="6"/>
      <c r="M417" s="6"/>
      <c r="N417" s="6"/>
    </row>
    <row r="418" spans="1:14" ht="12">
      <c r="A418" s="17"/>
      <c r="B418" s="6"/>
      <c r="C418" s="6"/>
      <c r="D418" s="6"/>
      <c r="E418" s="6"/>
      <c r="F418" s="6"/>
      <c r="G418" s="6"/>
      <c r="H418" s="6"/>
      <c r="I418" s="18"/>
      <c r="J418" s="18"/>
      <c r="K418" s="6"/>
      <c r="L418" s="6"/>
      <c r="M418" s="6"/>
      <c r="N418" s="6"/>
    </row>
    <row r="419" spans="1:14" ht="12">
      <c r="A419" s="17"/>
      <c r="B419" s="6"/>
      <c r="C419" s="6"/>
      <c r="D419" s="6"/>
      <c r="E419" s="6"/>
      <c r="F419" s="6"/>
      <c r="G419" s="6"/>
      <c r="H419" s="6"/>
      <c r="I419" s="18"/>
      <c r="J419" s="18"/>
      <c r="K419" s="6"/>
      <c r="L419" s="6"/>
      <c r="M419" s="6"/>
      <c r="N419" s="6"/>
    </row>
    <row r="420" spans="1:14" ht="12">
      <c r="A420" s="17"/>
      <c r="B420" s="6"/>
      <c r="C420" s="6"/>
      <c r="D420" s="6"/>
      <c r="E420" s="6"/>
      <c r="F420" s="6"/>
      <c r="G420" s="6"/>
      <c r="H420" s="6"/>
      <c r="I420" s="18"/>
      <c r="J420" s="18"/>
      <c r="K420" s="6"/>
      <c r="L420" s="6"/>
      <c r="M420" s="6"/>
      <c r="N420" s="6"/>
    </row>
    <row r="421" spans="1:14" ht="12">
      <c r="A421" s="17"/>
      <c r="B421" s="6"/>
      <c r="C421" s="6"/>
      <c r="D421" s="6"/>
      <c r="E421" s="6"/>
      <c r="F421" s="6"/>
      <c r="G421" s="6"/>
      <c r="H421" s="6"/>
      <c r="I421" s="18"/>
      <c r="J421" s="18"/>
      <c r="K421" s="6"/>
      <c r="L421" s="6"/>
      <c r="M421" s="6"/>
      <c r="N421" s="6"/>
    </row>
    <row r="422" spans="1:14" ht="12">
      <c r="A422" s="17"/>
      <c r="B422" s="6"/>
      <c r="C422" s="6"/>
      <c r="D422" s="6"/>
      <c r="E422" s="6"/>
      <c r="F422" s="6"/>
      <c r="G422" s="6"/>
      <c r="H422" s="6"/>
      <c r="I422" s="18"/>
      <c r="J422" s="18"/>
      <c r="K422" s="6"/>
      <c r="L422" s="6"/>
      <c r="M422" s="6"/>
      <c r="N422" s="6"/>
    </row>
    <row r="423" spans="1:14" ht="12">
      <c r="A423" s="17"/>
      <c r="B423" s="6"/>
      <c r="C423" s="6"/>
      <c r="D423" s="6"/>
      <c r="E423" s="6"/>
      <c r="F423" s="6"/>
      <c r="G423" s="6"/>
      <c r="H423" s="6"/>
      <c r="I423" s="18"/>
      <c r="J423" s="18"/>
      <c r="K423" s="6"/>
      <c r="L423" s="6"/>
      <c r="M423" s="6"/>
      <c r="N423" s="6"/>
    </row>
    <row r="424" spans="1:14" ht="12">
      <c r="A424" s="17"/>
      <c r="B424" s="6"/>
      <c r="C424" s="6"/>
      <c r="D424" s="6"/>
      <c r="E424" s="6"/>
      <c r="F424" s="6"/>
      <c r="G424" s="6"/>
      <c r="H424" s="6"/>
      <c r="I424" s="18"/>
      <c r="J424" s="18"/>
      <c r="K424" s="6"/>
      <c r="L424" s="6"/>
      <c r="M424" s="6"/>
      <c r="N424" s="6"/>
    </row>
    <row r="425" spans="1:14" ht="12">
      <c r="A425" s="17"/>
      <c r="B425" s="6"/>
      <c r="C425" s="6"/>
      <c r="D425" s="6"/>
      <c r="E425" s="6"/>
      <c r="F425" s="6"/>
      <c r="G425" s="6"/>
      <c r="H425" s="6"/>
      <c r="I425" s="18"/>
      <c r="J425" s="18"/>
      <c r="K425" s="6"/>
      <c r="L425" s="6"/>
      <c r="M425" s="6"/>
      <c r="N425" s="6"/>
    </row>
    <row r="426" spans="1:14" ht="12">
      <c r="A426" s="17"/>
      <c r="B426" s="6"/>
      <c r="C426" s="6"/>
      <c r="D426" s="6"/>
      <c r="E426" s="6"/>
      <c r="F426" s="6"/>
      <c r="G426" s="6"/>
      <c r="H426" s="6"/>
      <c r="I426" s="18"/>
      <c r="J426" s="18"/>
      <c r="K426" s="6"/>
      <c r="L426" s="6"/>
      <c r="M426" s="6"/>
      <c r="N426" s="6"/>
    </row>
    <row r="427" spans="1:14" ht="12">
      <c r="A427" s="17"/>
      <c r="B427" s="6"/>
      <c r="C427" s="6"/>
      <c r="D427" s="6"/>
      <c r="E427" s="6"/>
      <c r="F427" s="6"/>
      <c r="G427" s="6"/>
      <c r="H427" s="6"/>
      <c r="I427" s="18"/>
      <c r="J427" s="18"/>
      <c r="K427" s="6"/>
      <c r="L427" s="6"/>
      <c r="M427" s="6"/>
      <c r="N427" s="6"/>
    </row>
    <row r="428" spans="1:14" ht="12">
      <c r="A428" s="17"/>
      <c r="B428" s="6"/>
      <c r="C428" s="6"/>
      <c r="D428" s="6"/>
      <c r="E428" s="6"/>
      <c r="F428" s="6"/>
      <c r="G428" s="6"/>
      <c r="H428" s="6"/>
      <c r="I428" s="18"/>
      <c r="J428" s="18"/>
      <c r="K428" s="6"/>
      <c r="L428" s="6"/>
      <c r="M428" s="6"/>
      <c r="N428" s="6"/>
    </row>
    <row r="429" spans="1:14" ht="12">
      <c r="A429" s="17"/>
      <c r="B429" s="6"/>
      <c r="C429" s="6"/>
      <c r="D429" s="6"/>
      <c r="E429" s="6"/>
      <c r="F429" s="6"/>
      <c r="G429" s="6"/>
      <c r="H429" s="6"/>
      <c r="I429" s="18"/>
      <c r="J429" s="18"/>
      <c r="K429" s="6"/>
      <c r="L429" s="6"/>
      <c r="M429" s="6"/>
      <c r="N429" s="6"/>
    </row>
  </sheetData>
  <sheetProtection password="EC8A" sheet="1" objects="1" scenarios="1"/>
  <printOptions/>
  <pageMargins left="0.44" right="0.56" top="0.76" bottom="1" header="0.5" footer="0.5"/>
  <pageSetup horizontalDpi="600" verticalDpi="600" orientation="portrait" paperSize="9" r:id="rId2"/>
  <headerFooter alignWithMargins="0">
    <oddFooter>&amp;L&amp;8Sydney Futures Exchange does not guarantee the accuracy or completeness of data included and takes no responsibility for errors, omissions or losses arising from actions based on this information.
Page &amp;P of &amp;N</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Sydney Futures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Kelly McCullum</dc:creator>
  <cp:keywords/>
  <dc:description/>
  <cp:lastModifiedBy>Kristye van de Geer</cp:lastModifiedBy>
  <cp:lastPrinted>2001-03-13T01:42:25Z</cp:lastPrinted>
  <dcterms:created xsi:type="dcterms:W3CDTF">2001-03-08T23:59:13Z</dcterms:created>
  <dcterms:modified xsi:type="dcterms:W3CDTF">2019-09-25T07:25:19Z</dcterms:modified>
  <cp:category/>
  <cp:version/>
  <cp:contentType/>
  <cp:contentStatus/>
</cp:coreProperties>
</file>